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ota aclaratoria" sheetId="1" r:id="rId4"/>
    <sheet state="visible" name="Rendimiento MO" sheetId="2" r:id="rId5"/>
    <sheet state="visible" name="Jornales_año" sheetId="3" r:id="rId6"/>
    <sheet state="visible" name="Ingreso Datos " sheetId="4" r:id="rId7"/>
    <sheet state="visible" name="Flujo de caja " sheetId="5" r:id="rId8"/>
    <sheet state="visible" name="Resultados " sheetId="6" r:id="rId9"/>
    <sheet state="visible" name="Indicadores" sheetId="7" r:id="rId10"/>
  </sheets>
  <externalReferences>
    <externalReference r:id="rId11"/>
    <externalReference r:id="rId12"/>
  </externalReferences>
  <definedNames/>
  <calcPr/>
  <extLst>
    <ext uri="GoogleSheetsCustomDataVersion2">
      <go:sheetsCustomData xmlns:go="http://customooxmlschemas.google.com/" r:id="rId13" roundtripDataChecksum="eVTKy+1U5/cx2CLZlP83SyrGg0LC9stP/n9AjIeFu+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30">
      <text>
        <t xml:space="preserve">======
ID#AAABhS6mrrE
CNgapulgarin    (2025-03-29 01:29:16)
Se requieren 0,003 m cúbicos por kg de cacao a fermentar. El pico de cosecha es del 15% del total del cacao cosechado durante todo el año y este dura 15 dias, pero necesitaríamos la mitad 7,5% para fermentar puesto que cosechamos cada 8 dias.</t>
      </text>
    </comment>
    <comment authorId="0" ref="F20">
      <text>
        <t xml:space="preserve">======
ID#AAABhS6mrrA
Sindi Vanesa Agudelo Bernal    (2025-03-29 01:29:16)
Costo unitario plántula injertada, incluido el costo del transporte hasta el sitio de siembra</t>
      </text>
    </comment>
    <comment authorId="0" ref="F18">
      <text>
        <t xml:space="preserve">======
ID#AAABhS6mrq4
Requerimiento calculado de Herramientas por Hectarea de cacao    (2025-03-29 01:29:16)
2 tijeras manuales, 1 tijera aérea, 2 machetes, 2 baldes, 1 bomba fumigadora, 1 guadaña.(a cada kit de herramientas se le carga un porcentaje de la guadaña del 20% del valor ya que no requerimos comprarla cada vez que renovamos el kit</t>
      </text>
    </comment>
    <comment authorId="0" ref="F31">
      <text>
        <t xml:space="preserve">======
ID#AAABhS6mrqw
CNgapulgarin    (2025-03-29 01:29:16)
Se secan 10 kg de cacao por metro cuadrado de area de secado construida.</t>
      </text>
    </comment>
  </commentList>
  <extLst>
    <ext uri="GoogleSheetsCustomDataVersion2">
      <go:sheetsCustomData xmlns:go="http://customooxmlschemas.google.com/" r:id="rId1" roundtripDataSignature="AMtx7mjY+bfRYERYxCbFT7B6z5eT81Jd+g=="/>
    </ext>
  </extLst>
</comments>
</file>

<file path=xl/sharedStrings.xml><?xml version="1.0" encoding="utf-8"?>
<sst xmlns="http://schemas.openxmlformats.org/spreadsheetml/2006/main" count="1543" uniqueCount="384">
  <si>
    <t>DESCARGO DE RESPONSABILIDAD</t>
  </si>
  <si>
    <t>INSTRUCCIONES Y CONTACTO</t>
  </si>
  <si>
    <t>Etapa</t>
  </si>
  <si>
    <t>Descripción de la actividad</t>
  </si>
  <si>
    <t>Unidad de medida</t>
  </si>
  <si>
    <t>Mínimo</t>
  </si>
  <si>
    <t>Promedio</t>
  </si>
  <si>
    <t>Rendimiento/hora</t>
  </si>
  <si>
    <t>Máximo</t>
  </si>
  <si>
    <t>Establecimiento</t>
  </si>
  <si>
    <t>Socola, tumba y repique</t>
  </si>
  <si>
    <t>Jornales/ha</t>
  </si>
  <si>
    <t>Trazado</t>
  </si>
  <si>
    <t>Estacas/Jornal</t>
  </si>
  <si>
    <t>Ahoyado</t>
  </si>
  <si>
    <t>Hoyos/Jornal</t>
  </si>
  <si>
    <t xml:space="preserve">Transporte </t>
  </si>
  <si>
    <t>Plántulas/Jornal</t>
  </si>
  <si>
    <t>Distribución de plantas en lote</t>
  </si>
  <si>
    <t>Siembra plantas cacao</t>
  </si>
  <si>
    <t>Aplicación de enmiendas</t>
  </si>
  <si>
    <t>Aplicación de materia orgánica</t>
  </si>
  <si>
    <t>Adecuación drenajes</t>
  </si>
  <si>
    <t>Jornales/ha/vez</t>
  </si>
  <si>
    <t>Año 1</t>
  </si>
  <si>
    <t>Ahoyado - resiembra</t>
  </si>
  <si>
    <t>Transporte - resiembra</t>
  </si>
  <si>
    <t>Distribución de plantas - resiembras-en el lote</t>
  </si>
  <si>
    <t>Siembra plantas cacao - resiembras</t>
  </si>
  <si>
    <t>Plateo manual</t>
  </si>
  <si>
    <t xml:space="preserve">MIA Guadaña </t>
  </si>
  <si>
    <t>MIA  Machete</t>
  </si>
  <si>
    <t>Nutrición edáfica-materia orgánica</t>
  </si>
  <si>
    <t>Nutrición foliar - biofertilizantes</t>
  </si>
  <si>
    <t xml:space="preserve">MIPE cultural </t>
  </si>
  <si>
    <t>Poda de formación - deschuponada</t>
  </si>
  <si>
    <t>Transitorio-Plateo manual</t>
  </si>
  <si>
    <t>Mantenimiento de drenajes</t>
  </si>
  <si>
    <t>Año 2</t>
  </si>
  <si>
    <t>Distribución de plantas - resiembras</t>
  </si>
  <si>
    <t>Plateo Manual</t>
  </si>
  <si>
    <t>MIPE cultural</t>
  </si>
  <si>
    <t>Transitorio-Plateo Manual</t>
  </si>
  <si>
    <t>Año 3</t>
  </si>
  <si>
    <t>MIPE Cultural RESE</t>
  </si>
  <si>
    <t>Injertación en campo</t>
  </si>
  <si>
    <t>Despatronado</t>
  </si>
  <si>
    <t>Cosecha y desgrane</t>
  </si>
  <si>
    <t>Kilogramos seco/ Jornal</t>
  </si>
  <si>
    <t>Fermentación</t>
  </si>
  <si>
    <t>Secado</t>
  </si>
  <si>
    <t>Limpieza y empaque cacao seco</t>
  </si>
  <si>
    <t>Transitorio-Eliminación Platano</t>
  </si>
  <si>
    <t>Transitorio-Eliminación Guandul</t>
  </si>
  <si>
    <t>Transitorio-Eliminación Leucaena</t>
  </si>
  <si>
    <t>Transitorio-Eliminación Matarraton</t>
  </si>
  <si>
    <t>Transitorio-Eliminación Melina</t>
  </si>
  <si>
    <t>Año 4</t>
  </si>
  <si>
    <t>Poda de mantenimiento o sostenimiento cacao</t>
  </si>
  <si>
    <t>Plantas/Jornal</t>
  </si>
  <si>
    <t>Año 5</t>
  </si>
  <si>
    <t>Año 6</t>
  </si>
  <si>
    <t>Planta/Jornal</t>
  </si>
  <si>
    <t>Año 7 en adelante (producción)</t>
  </si>
  <si>
    <t>Manejo fitosanitario (MIPE) - RESE</t>
  </si>
  <si>
    <t>Kg seco/ Jornal</t>
  </si>
  <si>
    <t>Establecimiento-forestal</t>
  </si>
  <si>
    <t>Hoyos/jornal</t>
  </si>
  <si>
    <t>Distribución de plántulas en el lote</t>
  </si>
  <si>
    <t xml:space="preserve">Siembra plántulas </t>
  </si>
  <si>
    <t>Aplicación de correctivos</t>
  </si>
  <si>
    <t>Establecimiento-transitorio-plátano</t>
  </si>
  <si>
    <t>Distribución de colinos en el lote</t>
  </si>
  <si>
    <t>Siembra plantulas-transitorio</t>
  </si>
  <si>
    <t>Aplicación de correctivos-transitorio</t>
  </si>
  <si>
    <t>Aplicación de materia orgánica-transitorio</t>
  </si>
  <si>
    <t>Transitorio-plátano-nutrición-materia orgánica</t>
  </si>
  <si>
    <t>Transitorio-plátano-deshoje y deshije</t>
  </si>
  <si>
    <t>Transitorio-plátano-embolse</t>
  </si>
  <si>
    <t>Transitorio-plátano-desmane, desbacote y desflore</t>
  </si>
  <si>
    <t>Transitorio-plátano-amarre</t>
  </si>
  <si>
    <t>Transitorio-plátano-nutrición foliar-biofertilizante</t>
  </si>
  <si>
    <t>Transitorio-plátano-cosecha</t>
  </si>
  <si>
    <t>Transitorio-plátano-deshoje-deshije</t>
  </si>
  <si>
    <t>Establecimiento-transitorio-guandul</t>
  </si>
  <si>
    <t>Estacas/jornal</t>
  </si>
  <si>
    <t>Siembra plántulas</t>
  </si>
  <si>
    <t>Establecimiento-transitorio-leucaena</t>
  </si>
  <si>
    <t>Establecimiento-transitorio-matarratón</t>
  </si>
  <si>
    <t>Establecimiento-transitorio-melina</t>
  </si>
  <si>
    <t>Descripción de la actividad-cacao</t>
  </si>
  <si>
    <t>Rendimiento</t>
  </si>
  <si>
    <t>Establecimiento 
Ciclos/ año</t>
  </si>
  <si>
    <t>Establecimiento Rendimiento Labor</t>
  </si>
  <si>
    <t>Establecimiento Jornales/ha</t>
  </si>
  <si>
    <t>Año 1 
Ciclos/ año</t>
  </si>
  <si>
    <t>Año 1 Rendimiento Labor</t>
  </si>
  <si>
    <t>Año 1 Jornales/ha</t>
  </si>
  <si>
    <t>Año 2
Ciclos/ año</t>
  </si>
  <si>
    <t>Año 2 Rendimiento Labor</t>
  </si>
  <si>
    <t>Año 2 Jornales/ha</t>
  </si>
  <si>
    <t>Año 3
Ciclos/ año</t>
  </si>
  <si>
    <t>Año 3 Rendimiento Labor</t>
  </si>
  <si>
    <t>Año 3 Jornales/ha</t>
  </si>
  <si>
    <t>Año 4
Ciclos/ año</t>
  </si>
  <si>
    <t>Año 4 Rendimiento Labor</t>
  </si>
  <si>
    <t>Año 4 Jornales/ha</t>
  </si>
  <si>
    <t>Año 5
Ciclos/ año</t>
  </si>
  <si>
    <t>Año 5 Rendimiento Labor</t>
  </si>
  <si>
    <t>Año 5 Jornales/ha</t>
  </si>
  <si>
    <t>Año 6
Ciclos/ año</t>
  </si>
  <si>
    <t>Año 6 Rendimiento Labor</t>
  </si>
  <si>
    <t>Año 6 Jornales/ha</t>
  </si>
  <si>
    <t>Producción
Ciclos/ año</t>
  </si>
  <si>
    <t>Producción Rendimiento Labor</t>
  </si>
  <si>
    <t>Producción Jornales/ha</t>
  </si>
  <si>
    <t>Socola tumba y repique</t>
  </si>
  <si>
    <t>Distribución de plantulas en lote (canasteo)</t>
  </si>
  <si>
    <t>Siembra plantulas cacao</t>
  </si>
  <si>
    <t>Aplicación de materia organica</t>
  </si>
  <si>
    <t>Plántulas/ha/vez</t>
  </si>
  <si>
    <t>MIP-Cultural</t>
  </si>
  <si>
    <t>MIP Cultural RESE</t>
  </si>
  <si>
    <t>Nutrición edáfica- materia orgánica</t>
  </si>
  <si>
    <t>Poda de formación (deschuponado)</t>
  </si>
  <si>
    <t>Aplicación de cicatrizante</t>
  </si>
  <si>
    <t>Total Jornales Cacao</t>
  </si>
  <si>
    <t>Descripción de la actividad - forestales</t>
  </si>
  <si>
    <t>Plántulas/ Jornal</t>
  </si>
  <si>
    <t>Distribución de plántulas</t>
  </si>
  <si>
    <t>Total Jornales Transitorio - Forestales</t>
  </si>
  <si>
    <t>Descripción de la actividad-Plátano</t>
  </si>
  <si>
    <t>Nutrición</t>
  </si>
  <si>
    <t>Deshoje-deshije</t>
  </si>
  <si>
    <t>Embolsado</t>
  </si>
  <si>
    <t>Desmanche, desbacote y desflore</t>
  </si>
  <si>
    <t>Amarre</t>
  </si>
  <si>
    <t>Nutrición foliar</t>
  </si>
  <si>
    <t>Cosecha</t>
  </si>
  <si>
    <t>Eliminación plátano</t>
  </si>
  <si>
    <t>Total Jornales - plátano</t>
  </si>
  <si>
    <t>Descripción de la actividad - guandul</t>
  </si>
  <si>
    <t>Trazado-transitorio-guandul</t>
  </si>
  <si>
    <t>Ahoyado-transitorio-guandul</t>
  </si>
  <si>
    <t>Distribución de plantulas guandul-transitorio</t>
  </si>
  <si>
    <t>Siembra plantulas guandul-transitorio</t>
  </si>
  <si>
    <t>Aplicación de materia organica-transitorio</t>
  </si>
  <si>
    <t>Eliminación transitorio-guandul</t>
  </si>
  <si>
    <t>Total Jornales</t>
  </si>
  <si>
    <t>Trazado-transitorio-leucaena</t>
  </si>
  <si>
    <t>Ahoyado-transitorio-leucaena</t>
  </si>
  <si>
    <t>Distribución de plantulas leucaena-transitorio</t>
  </si>
  <si>
    <t>Siembra plantulas leucaena-transitorio</t>
  </si>
  <si>
    <t>Eliminación transitorio-leucaena</t>
  </si>
  <si>
    <t>Trazado-transitorio-matarraton</t>
  </si>
  <si>
    <t>Ahoyado-transitorio-matarraton</t>
  </si>
  <si>
    <t>Distribución de plantulas matarraton-transitorio</t>
  </si>
  <si>
    <t>Siembra plantulas matarraton-transitorio</t>
  </si>
  <si>
    <t>Eliminación transitorio-matarraton</t>
  </si>
  <si>
    <t>Trazado-transitorio-melina</t>
  </si>
  <si>
    <t>Ahoyado-transitorio-melina</t>
  </si>
  <si>
    <t>Plantulas/ Jornal</t>
  </si>
  <si>
    <t>Distribución de plantulas melina-transitorio</t>
  </si>
  <si>
    <t>Siembra plantulas melina-transitorio</t>
  </si>
  <si>
    <t>Plántulas/jornal</t>
  </si>
  <si>
    <t>Eliminación transitorio-melina</t>
  </si>
  <si>
    <t>Convenciones:</t>
  </si>
  <si>
    <t>Sólo modificar las celdas en azul.</t>
  </si>
  <si>
    <t>INGRESO DE DATOS</t>
  </si>
  <si>
    <t>SUPUESTOS</t>
  </si>
  <si>
    <t>COSTOS DE MATERIALES</t>
  </si>
  <si>
    <t>MANO DE OBRA</t>
  </si>
  <si>
    <t>Material</t>
  </si>
  <si>
    <t>Unidad</t>
  </si>
  <si>
    <t xml:space="preserve">Costo </t>
  </si>
  <si>
    <t>Valor</t>
  </si>
  <si>
    <t>Enmienda</t>
  </si>
  <si>
    <t>$/bulto</t>
  </si>
  <si>
    <t>Mano de obra establecimiento</t>
  </si>
  <si>
    <t>Precio Base Cacao</t>
  </si>
  <si>
    <t>$/Kilo</t>
  </si>
  <si>
    <t>Fertilizante orgánico cacao</t>
  </si>
  <si>
    <t>Actividad</t>
  </si>
  <si>
    <t>Unidad de trabajo</t>
  </si>
  <si>
    <t>$</t>
  </si>
  <si>
    <t>Opción 1</t>
  </si>
  <si>
    <t>Densidad de siembra cacao</t>
  </si>
  <si>
    <t>Plántulas/ha</t>
  </si>
  <si>
    <t>Opción 2</t>
  </si>
  <si>
    <t>Densidad de siembra forestales</t>
  </si>
  <si>
    <t>Opción 3</t>
  </si>
  <si>
    <t>Densidad de siembra plátano</t>
  </si>
  <si>
    <t>Opción 4</t>
  </si>
  <si>
    <t>Densidad de siembra banano</t>
  </si>
  <si>
    <t>Biopreparados</t>
  </si>
  <si>
    <t>$/Lt</t>
  </si>
  <si>
    <t>Distribución de plantas</t>
  </si>
  <si>
    <t>Precio plátano</t>
  </si>
  <si>
    <t xml:space="preserve">Opción 1 </t>
  </si>
  <si>
    <t>Precio banano</t>
  </si>
  <si>
    <t>Biopreparado para el control de arvenses</t>
  </si>
  <si>
    <t>Peso racimo promedio plátano</t>
  </si>
  <si>
    <t>Inversión en herramientas (kit)</t>
  </si>
  <si>
    <t>Peso racimo promedio banano</t>
  </si>
  <si>
    <t>Empaques de fique</t>
  </si>
  <si>
    <t>$/empaque</t>
  </si>
  <si>
    <t>Resiembras año 1</t>
  </si>
  <si>
    <t>%</t>
  </si>
  <si>
    <t>Plántula de cacao</t>
  </si>
  <si>
    <t>$/unidad</t>
  </si>
  <si>
    <t>Total establecimiento</t>
  </si>
  <si>
    <t>Resiembras año 2</t>
  </si>
  <si>
    <t>Plántula de maderable</t>
  </si>
  <si>
    <t>Colino de plátano</t>
  </si>
  <si>
    <t>Colino de banano</t>
  </si>
  <si>
    <t>Mano de obra sostenimiento /año</t>
  </si>
  <si>
    <t>Inflación</t>
  </si>
  <si>
    <t xml:space="preserve">Fertilizante plátano </t>
  </si>
  <si>
    <r>
      <rPr>
        <rFont val="Arial"/>
        <b/>
        <color theme="0"/>
        <sz val="11.0"/>
      </rPr>
      <t xml:space="preserve"> 8 </t>
    </r>
    <r>
      <rPr>
        <rFont val="Arial"/>
        <b val="0"/>
        <color theme="0"/>
        <sz val="12.0"/>
      </rPr>
      <t>≥</t>
    </r>
  </si>
  <si>
    <t>Impuesto a la renta</t>
  </si>
  <si>
    <t>Fungicidas plátano</t>
  </si>
  <si>
    <t xml:space="preserve"> </t>
  </si>
  <si>
    <t>Tasa de descuento real</t>
  </si>
  <si>
    <t>Bolsas plátano</t>
  </si>
  <si>
    <t>Transporte</t>
  </si>
  <si>
    <t>Tasa de descuento nominal</t>
  </si>
  <si>
    <t>INFRAESTRUCTURA DE BENEFICIO</t>
  </si>
  <si>
    <t>Siembra de plántulas de cacao</t>
  </si>
  <si>
    <t>PRODUCTIVIDAD SIN RIEGO</t>
  </si>
  <si>
    <t>Infraestructura</t>
  </si>
  <si>
    <t>Costo</t>
  </si>
  <si>
    <t>Cantidad</t>
  </si>
  <si>
    <t>Cajón de fermentación (Metros cuadrados/ha)</t>
  </si>
  <si>
    <t xml:space="preserve">$/ha </t>
  </si>
  <si>
    <t>Producción año 7 en adelante</t>
  </si>
  <si>
    <t xml:space="preserve">Kilos de cacao/Ha </t>
  </si>
  <si>
    <t>Estructura de secado (Metros cubicos/ha)</t>
  </si>
  <si>
    <t>$/ha</t>
  </si>
  <si>
    <t>Producción año 6</t>
  </si>
  <si>
    <t>Producción año 5</t>
  </si>
  <si>
    <t xml:space="preserve">ASISTENCIA TECNICA </t>
  </si>
  <si>
    <t>Producción año 4</t>
  </si>
  <si>
    <t xml:space="preserve">Costo asistencia Técnica </t>
  </si>
  <si>
    <t>$/mes</t>
  </si>
  <si>
    <t>Producción año 3</t>
  </si>
  <si>
    <t>Producción año 2</t>
  </si>
  <si>
    <t>MIPE cultural - RESE</t>
  </si>
  <si>
    <t>PRODUCCIÓN DE PLÁTANO</t>
  </si>
  <si>
    <t>Poda de mantenimiento o sostenimiento</t>
  </si>
  <si>
    <t xml:space="preserve">Unidad </t>
  </si>
  <si>
    <t>Producción de plátano año 2</t>
  </si>
  <si>
    <t>Kilos de plátano/ha</t>
  </si>
  <si>
    <t>Total sostenimiento</t>
  </si>
  <si>
    <t>Jornales</t>
  </si>
  <si>
    <t>Producción de plátano año 1</t>
  </si>
  <si>
    <t>PRODUCCIÓN DE BANANO</t>
  </si>
  <si>
    <t>Mano de obra cosechas sin riego</t>
  </si>
  <si>
    <t>7 &gt;</t>
  </si>
  <si>
    <t>Producción de banano año 2</t>
  </si>
  <si>
    <t>Kilos de banano/ha</t>
  </si>
  <si>
    <t>Producción de banano año 1</t>
  </si>
  <si>
    <t>Total cosecha</t>
  </si>
  <si>
    <t>Mano de obra forestales sin riego</t>
  </si>
  <si>
    <t>Total maderables</t>
  </si>
  <si>
    <t>Mano de obra plátano sin riego</t>
  </si>
  <si>
    <t>Fertilización</t>
  </si>
  <si>
    <t>Embolse</t>
  </si>
  <si>
    <t>Eliminación</t>
  </si>
  <si>
    <t>Total Plátano</t>
  </si>
  <si>
    <t>Plantas</t>
  </si>
  <si>
    <t>FLUJO DE CAJA -  COP</t>
  </si>
  <si>
    <t>Año 7</t>
  </si>
  <si>
    <t xml:space="preserve">Año 8 </t>
  </si>
  <si>
    <t xml:space="preserve"> Año 9</t>
  </si>
  <si>
    <t>Año 10</t>
  </si>
  <si>
    <t>Año 8</t>
  </si>
  <si>
    <t>Año 9</t>
  </si>
  <si>
    <t>Año 12</t>
  </si>
  <si>
    <t>Año 13</t>
  </si>
  <si>
    <t>Año 14</t>
  </si>
  <si>
    <t>Año 15</t>
  </si>
  <si>
    <t>Año 16</t>
  </si>
  <si>
    <t>Año 17</t>
  </si>
  <si>
    <t>Año 18</t>
  </si>
  <si>
    <t>Año 19</t>
  </si>
  <si>
    <t>Año 20</t>
  </si>
  <si>
    <t>Año 21</t>
  </si>
  <si>
    <t>Año 22</t>
  </si>
  <si>
    <t>Año 23</t>
  </si>
  <si>
    <t>Año 24</t>
  </si>
  <si>
    <t>Año 25</t>
  </si>
  <si>
    <t>PRODUCCIÓN</t>
  </si>
  <si>
    <t>Cantidad(Kg)</t>
  </si>
  <si>
    <t>$/Kg</t>
  </si>
  <si>
    <t>Total</t>
  </si>
  <si>
    <t>Total Producción cacao</t>
  </si>
  <si>
    <t>Total producción Plátano</t>
  </si>
  <si>
    <t>Total producción Banano</t>
  </si>
  <si>
    <t>TOTAL INGRESOS</t>
  </si>
  <si>
    <t>COSTOS MANO DE OBRA</t>
  </si>
  <si>
    <t>$/Jornal</t>
  </si>
  <si>
    <t xml:space="preserve">Ahoyado </t>
  </si>
  <si>
    <t>Siembra plántulas de cacao</t>
  </si>
  <si>
    <t>Aplicación enmiendas</t>
  </si>
  <si>
    <t>Adecuación o mantenimeinto de drenajes</t>
  </si>
  <si>
    <t>MIA Guadaña</t>
  </si>
  <si>
    <t>MIA Machete</t>
  </si>
  <si>
    <t>Sub total mano de obra</t>
  </si>
  <si>
    <t>Mano de obra cosecha</t>
  </si>
  <si>
    <t>Sub total mano de obra cosecha</t>
  </si>
  <si>
    <t xml:space="preserve">Mano de obra maderables </t>
  </si>
  <si>
    <t>Trazado-maderas</t>
  </si>
  <si>
    <t>Ahoyado-maderas</t>
  </si>
  <si>
    <t>Distribución de plántulas-maderas</t>
  </si>
  <si>
    <t>Siembra plantulas -maderas</t>
  </si>
  <si>
    <t>Aplicación de correctivos-maderas</t>
  </si>
  <si>
    <t>Aplicación de materia organica-maderas</t>
  </si>
  <si>
    <t xml:space="preserve">Sub total mano de obra maderables </t>
  </si>
  <si>
    <t xml:space="preserve">Mano de obra plátano </t>
  </si>
  <si>
    <t>Trazado-transitorio-plátano</t>
  </si>
  <si>
    <t>Ahoyado-transitorio-plátano</t>
  </si>
  <si>
    <t>Distribución de plantulas-trasitorio</t>
  </si>
  <si>
    <t>Siembra plantulas plátano-trasitorio</t>
  </si>
  <si>
    <t>Aplicación de correctivos-trasitorio</t>
  </si>
  <si>
    <t>Aplicación de materia organica-trasitorio</t>
  </si>
  <si>
    <t>Transitorio-plátano-fertilización</t>
  </si>
  <si>
    <t>Transitorio-plátano-deshoj-deshije</t>
  </si>
  <si>
    <t>Transitorio-plátano-desmanche, desbacote y desflore</t>
  </si>
  <si>
    <t>Transitorio-plátano-fumigación foliar</t>
  </si>
  <si>
    <t>Eliminación-transitorio-plátano</t>
  </si>
  <si>
    <t>Sub total mano de obra plátano</t>
  </si>
  <si>
    <t>TOTAL COSTOS MANO DE OBRA</t>
  </si>
  <si>
    <t>COSTOS MATERIALES</t>
  </si>
  <si>
    <t>Unidades</t>
  </si>
  <si>
    <t>$/Unidad</t>
  </si>
  <si>
    <t xml:space="preserve">Fertilizante orgánico </t>
  </si>
  <si>
    <t>Biopreparados para el control de arvenses</t>
  </si>
  <si>
    <t>Inversión en herramienta</t>
  </si>
  <si>
    <t>Cajón para fermentación</t>
  </si>
  <si>
    <t>Estructura para secado</t>
  </si>
  <si>
    <t>Planta de cacao injertada</t>
  </si>
  <si>
    <t>Planta de maderable</t>
  </si>
  <si>
    <t xml:space="preserve">Fertilizante platano </t>
  </si>
  <si>
    <t>Fungicidas platano</t>
  </si>
  <si>
    <t>Bolsas platano</t>
  </si>
  <si>
    <t>Total Materiales</t>
  </si>
  <si>
    <t>COSTO ASESORÍA TÉCNICA</t>
  </si>
  <si>
    <t>Meses</t>
  </si>
  <si>
    <t>Asistencia Técnica</t>
  </si>
  <si>
    <t>Total Asistencia Técnica</t>
  </si>
  <si>
    <t>TOTAL COSTOS</t>
  </si>
  <si>
    <t>UTILIDAD ANTES DE IMPUESTOS</t>
  </si>
  <si>
    <t>UTILIDAD ACUMULADA</t>
  </si>
  <si>
    <t>IMPUESTO DE RENTA</t>
  </si>
  <si>
    <t>UTILIDAD DESPUÉS DE IMPUESTOS</t>
  </si>
  <si>
    <t>INVERSIÓN</t>
  </si>
  <si>
    <t>COSTO DE ALIVIO</t>
  </si>
  <si>
    <t>FLUJO DE CAJA</t>
  </si>
  <si>
    <t>Flujo de Caja (Resumen)</t>
  </si>
  <si>
    <t>Ingresos</t>
  </si>
  <si>
    <t>Costos:</t>
  </si>
  <si>
    <t>Total Mano de Obra</t>
  </si>
  <si>
    <t>Utilidad Operacional Antes de Impuestos</t>
  </si>
  <si>
    <t>Impuesto de renta</t>
  </si>
  <si>
    <t>Utilidad después de impuestos</t>
  </si>
  <si>
    <t>Inversión</t>
  </si>
  <si>
    <t>Costo de alivio</t>
  </si>
  <si>
    <t>Flujo de caja</t>
  </si>
  <si>
    <t>VPN Ingresos</t>
  </si>
  <si>
    <t>VPN Costos Mano de Obra</t>
  </si>
  <si>
    <t>VPN Materiales</t>
  </si>
  <si>
    <t>VPN Asistencia Técnica</t>
  </si>
  <si>
    <t>VPN Utilidad Operacional</t>
  </si>
  <si>
    <t>VPN Costos</t>
  </si>
  <si>
    <t>AÑOS</t>
  </si>
  <si>
    <t>UTILIDAD</t>
  </si>
  <si>
    <t>VALOR PRESENTE</t>
  </si>
  <si>
    <t>BENEFICIOS</t>
  </si>
  <si>
    <t>COSTOS</t>
  </si>
  <si>
    <t>TOTAL B</t>
  </si>
  <si>
    <t>TOTAL C</t>
  </si>
  <si>
    <t>RELACION</t>
  </si>
  <si>
    <t>VAN</t>
  </si>
  <si>
    <t>TIR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</si>
</sst>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4">
    <numFmt numFmtId="164" formatCode="0.0"/>
    <numFmt numFmtId="165" formatCode="_-&quot;$&quot;* #,##0_-;\-&quot;$&quot;* #,##0_-;_-&quot;$&quot;* &quot;-&quot;??_-;_-@"/>
    <numFmt numFmtId="166" formatCode="#,##0.000"/>
    <numFmt numFmtId="167" formatCode="_(* #,##0_);_(* \(#,##0\);_(* &quot;-&quot;??_);_(@_)"/>
    <numFmt numFmtId="168" formatCode="_-&quot;$&quot;\ * #,##0.0_-;\-&quot;$&quot;\ * #,##0.0_-;_-&quot;$&quot;\ * &quot;-&quot;?_-;_-@"/>
    <numFmt numFmtId="169" formatCode="_-&quot;$&quot;* #,##0.0_-;\-&quot;$&quot;* #,##0.0_-;_-&quot;$&quot;* &quot;-&quot;??_-;_-@"/>
    <numFmt numFmtId="170" formatCode="#,##0.0"/>
    <numFmt numFmtId="171" formatCode="_-&quot;$&quot;* #,##0.0_-;\-&quot;$&quot;* #,##0.0_-;_-&quot;$&quot;* &quot;-&quot;??.0_-;_-@"/>
    <numFmt numFmtId="172" formatCode="_-&quot;$&quot;* #,##0.00_-;\-&quot;$&quot;* #,##0.00_-;_-&quot;$&quot;* &quot;-&quot;??.00_-;_-@"/>
    <numFmt numFmtId="173" formatCode="_-[$$-240A]\ * #,##0.00_-;\-[$$-240A]\ * #,##0.00_-;_-[$$-240A]\ * &quot;-&quot;??_-;_-@"/>
    <numFmt numFmtId="174" formatCode="0.00000000%"/>
    <numFmt numFmtId="175" formatCode="_-&quot;$&quot;* #,##0.00_-;\-&quot;$&quot;* #,##0.00_-;_-&quot;$&quot;* &quot;-&quot;??_-;_-@"/>
    <numFmt numFmtId="176" formatCode="_-[$$-240A]\ * #,##0_-;\-[$$-240A]\ * #,##0_-;_-[$$-240A]\ * &quot;-&quot;??_-;_-@"/>
    <numFmt numFmtId="177" formatCode="[$ $]#,##0"/>
  </numFmts>
  <fonts count="32">
    <font>
      <sz val="11.0"/>
      <color theme="1"/>
      <name val="Calibri"/>
      <scheme val="minor"/>
    </font>
    <font>
      <b/>
      <sz val="14.0"/>
      <color theme="0"/>
      <name val="Calibri"/>
    </font>
    <font/>
    <font>
      <sz val="11.0"/>
      <color theme="1"/>
      <name val="Calibri"/>
    </font>
    <font>
      <b/>
      <sz val="11.0"/>
      <color rgb="FFFFFFFF"/>
      <name val="Arial"/>
    </font>
    <font>
      <b/>
      <sz val="11.0"/>
      <color rgb="FFFF0000"/>
      <name val="Arial"/>
    </font>
    <font>
      <b/>
      <sz val="11.0"/>
      <color theme="0"/>
      <name val="Arial"/>
    </font>
    <font>
      <sz val="11.0"/>
      <color theme="1"/>
      <name val="Arial"/>
    </font>
    <font>
      <sz val="11.0"/>
      <color rgb="FFFF0000"/>
      <name val="Arial"/>
    </font>
    <font>
      <sz val="10.0"/>
      <color theme="1"/>
      <name val="Arial"/>
    </font>
    <font>
      <sz val="11.0"/>
      <color rgb="FF000000"/>
      <name val="Arial"/>
    </font>
    <font>
      <sz val="11.0"/>
      <color rgb="FFFF0000"/>
      <name val="Calibri"/>
    </font>
    <font>
      <b/>
      <sz val="11.0"/>
      <color theme="1"/>
      <name val="Arial"/>
    </font>
    <font>
      <b/>
      <sz val="11.0"/>
      <color theme="1"/>
      <name val="Calibri"/>
    </font>
    <font>
      <b/>
      <sz val="11.0"/>
      <color rgb="FF0070C0"/>
      <name val="Arial"/>
    </font>
    <font>
      <b/>
      <sz val="14.0"/>
      <color theme="0"/>
      <name val="Arial"/>
    </font>
    <font>
      <b/>
      <sz val="11.0"/>
      <color theme="0"/>
      <name val="Calibri"/>
    </font>
    <font>
      <b/>
      <sz val="11.0"/>
      <color rgb="FFFFFFFF"/>
      <name val="Calibri"/>
    </font>
    <font>
      <b/>
      <sz val="11.0"/>
      <color rgb="FF31859B"/>
      <name val="Calibri"/>
    </font>
    <font>
      <b/>
      <i/>
      <sz val="11.0"/>
      <color theme="0"/>
      <name val="Calibri"/>
    </font>
    <font>
      <b/>
      <i/>
      <sz val="11.0"/>
      <color rgb="FFFFFFFF"/>
      <name val="Calibri"/>
    </font>
    <font>
      <i/>
      <sz val="11.0"/>
      <color theme="1"/>
      <name val="Calibri"/>
    </font>
    <font>
      <b/>
      <sz val="12.0"/>
      <color theme="1"/>
      <name val="Calibri"/>
    </font>
    <font>
      <b/>
      <sz val="13.0"/>
      <color theme="1"/>
      <name val="Calibri"/>
    </font>
    <font>
      <b/>
      <sz val="14.0"/>
      <color theme="1"/>
      <name val="Calibri"/>
    </font>
    <font>
      <sz val="12.0"/>
      <color theme="1"/>
      <name val="Arial"/>
    </font>
    <font>
      <b/>
      <sz val="12.0"/>
      <color theme="1"/>
      <name val="Arial"/>
    </font>
    <font>
      <b/>
      <sz val="13.0"/>
      <color theme="1"/>
      <name val="Arial"/>
    </font>
    <font>
      <b/>
      <sz val="17.0"/>
      <color rgb="FFFFFFFF"/>
      <name val="Arial"/>
    </font>
    <font>
      <b/>
      <sz val="18.0"/>
      <color theme="1"/>
      <name val="Arial"/>
    </font>
    <font>
      <b/>
      <sz val="15.0"/>
      <color theme="1"/>
      <name val="Calibri"/>
    </font>
    <font>
      <b/>
      <sz val="19.0"/>
      <color theme="1"/>
      <name val="Calibri"/>
    </font>
  </fonts>
  <fills count="36">
    <fill>
      <patternFill patternType="none"/>
    </fill>
    <fill>
      <patternFill patternType="lightGray"/>
    </fill>
    <fill>
      <patternFill patternType="solid">
        <fgColor rgb="FF002060"/>
        <bgColor rgb="FF002060"/>
      </patternFill>
    </fill>
    <fill>
      <patternFill patternType="solid">
        <fgColor theme="0"/>
        <bgColor theme="0"/>
      </patternFill>
    </fill>
    <fill>
      <patternFill patternType="solid">
        <fgColor rgb="FF073763"/>
        <bgColor rgb="FF073763"/>
      </patternFill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6AA84F"/>
        <bgColor rgb="FF6AA84F"/>
      </patternFill>
    </fill>
    <fill>
      <patternFill patternType="solid">
        <fgColor rgb="FFFFD966"/>
        <bgColor rgb="FFFFD966"/>
      </patternFill>
    </fill>
    <fill>
      <patternFill patternType="solid">
        <fgColor rgb="FFD0E0E3"/>
        <bgColor rgb="FFD0E0E3"/>
      </patternFill>
    </fill>
    <fill>
      <patternFill patternType="solid">
        <fgColor rgb="FFFBE4D5"/>
        <bgColor rgb="FFFBE4D5"/>
      </patternFill>
    </fill>
    <fill>
      <patternFill patternType="solid">
        <fgColor rgb="FFFFE598"/>
        <bgColor rgb="FFFFE598"/>
      </patternFill>
    </fill>
    <fill>
      <patternFill patternType="solid">
        <fgColor rgb="FFA8D08D"/>
        <bgColor rgb="FFA8D08D"/>
      </patternFill>
    </fill>
    <fill>
      <patternFill patternType="solid">
        <fgColor rgb="FFE5B8B7"/>
        <bgColor rgb="FFE5B8B7"/>
      </patternFill>
    </fill>
    <fill>
      <patternFill patternType="solid">
        <fgColor rgb="FF1F3864"/>
        <bgColor rgb="FF1F3864"/>
      </patternFill>
    </fill>
    <fill>
      <patternFill patternType="solid">
        <fgColor rgb="FF385623"/>
        <bgColor rgb="FF385623"/>
      </patternFill>
    </fill>
    <fill>
      <patternFill patternType="solid">
        <fgColor rgb="FF92CDDC"/>
        <bgColor rgb="FF92CDDC"/>
      </patternFill>
    </fill>
    <fill>
      <patternFill patternType="solid">
        <fgColor rgb="FFB2A1C7"/>
        <bgColor rgb="FFB2A1C7"/>
      </patternFill>
    </fill>
    <fill>
      <patternFill patternType="solid">
        <fgColor rgb="FF00B0F0"/>
        <bgColor rgb="FF00B0F0"/>
      </patternFill>
    </fill>
    <fill>
      <patternFill patternType="solid">
        <fgColor rgb="FF4A86E8"/>
        <bgColor rgb="FF4A86E8"/>
      </patternFill>
    </fill>
    <fill>
      <patternFill patternType="solid">
        <fgColor rgb="FFF2F2F2"/>
        <bgColor rgb="FFF2F2F2"/>
      </patternFill>
    </fill>
    <fill>
      <patternFill patternType="solid">
        <fgColor rgb="FF00B050"/>
        <bgColor rgb="FF00B050"/>
      </patternFill>
    </fill>
    <fill>
      <patternFill patternType="solid">
        <fgColor rgb="FF548DD4"/>
        <bgColor rgb="FF548DD4"/>
      </patternFill>
    </fill>
    <fill>
      <patternFill patternType="solid">
        <fgColor rgb="FF8DB3E2"/>
        <bgColor rgb="FF8DB3E2"/>
      </patternFill>
    </fill>
    <fill>
      <patternFill patternType="solid">
        <fgColor rgb="FFFABF8F"/>
        <bgColor rgb="FFFABF8F"/>
      </patternFill>
    </fill>
    <fill>
      <patternFill patternType="solid">
        <fgColor rgb="FFC4BD97"/>
        <bgColor rgb="FFC4BD97"/>
      </patternFill>
    </fill>
    <fill>
      <patternFill patternType="solid">
        <fgColor rgb="FFA5A5A5"/>
        <bgColor rgb="FFA5A5A5"/>
      </patternFill>
    </fill>
    <fill>
      <patternFill patternType="solid">
        <fgColor rgb="FFF2DBDB"/>
        <bgColor rgb="FFF2DBDB"/>
      </patternFill>
    </fill>
    <fill>
      <patternFill patternType="solid">
        <fgColor rgb="FFCCC0D9"/>
        <bgColor rgb="FFCCC0D9"/>
      </patternFill>
    </fill>
    <fill>
      <patternFill patternType="solid">
        <fgColor rgb="FF17365D"/>
        <bgColor rgb="FF17365D"/>
      </patternFill>
    </fill>
    <fill>
      <patternFill patternType="solid">
        <fgColor rgb="FF366092"/>
        <bgColor rgb="FF366092"/>
      </patternFill>
    </fill>
    <fill>
      <patternFill patternType="solid">
        <fgColor rgb="FFFFFF00"/>
        <bgColor rgb="FFFFFF00"/>
      </patternFill>
    </fill>
    <fill>
      <patternFill patternType="solid">
        <fgColor rgb="FFDBE5F1"/>
        <bgColor rgb="FFDBE5F1"/>
      </patternFill>
    </fill>
    <fill>
      <patternFill patternType="solid">
        <fgColor rgb="FF1C4587"/>
        <bgColor rgb="FF1C4587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</fills>
  <borders count="117">
    <border/>
    <border>
      <left style="thin">
        <color rgb="FFA5A5A5"/>
      </left>
      <top style="thin">
        <color rgb="FFA5A5A5"/>
      </top>
      <bottom style="thin">
        <color rgb="FFA5A5A5"/>
      </bottom>
    </border>
    <border>
      <top style="thin">
        <color rgb="FFA5A5A5"/>
      </top>
      <bottom style="thin">
        <color rgb="FFA5A5A5"/>
      </bottom>
    </border>
    <border>
      <right/>
      <top style="thin">
        <color rgb="FFA5A5A5"/>
      </top>
      <bottom style="thin">
        <color rgb="FFA5A5A5"/>
      </bottom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/>
      <top/>
      <bottom/>
    </border>
    <border>
      <left/>
      <right/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ck">
        <color rgb="FFFFC000"/>
      </bottom>
    </border>
    <border>
      <left style="thin">
        <color rgb="FF000000"/>
      </left>
      <right/>
      <top style="thin">
        <color rgb="FF000000"/>
      </top>
      <bottom style="thick">
        <color rgb="FFFFC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C000"/>
      </bottom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ck">
        <color rgb="FF000000"/>
      </bottom>
    </border>
    <border>
      <left style="thin">
        <color rgb="FF000000"/>
      </left>
      <right/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D8D8D8"/>
      </left>
      <top style="thin">
        <color rgb="FFD8D8D8"/>
      </top>
      <bottom style="thin">
        <color rgb="FFD8D8D8"/>
      </bottom>
    </border>
    <border>
      <top style="thin">
        <color rgb="FFD8D8D8"/>
      </top>
      <bottom style="thin">
        <color rgb="FFD8D8D8"/>
      </bottom>
    </border>
    <border>
      <right style="thin">
        <color rgb="FFD8D8D8"/>
      </right>
      <top style="thin">
        <color rgb="FFD8D8D8"/>
      </top>
      <bottom style="thin">
        <color rgb="FFD8D8D8"/>
      </bottom>
    </border>
    <border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A5A5A5"/>
      </left>
      <top/>
      <bottom/>
    </border>
    <border>
      <left style="thin">
        <color rgb="FFA5A5A5"/>
      </left>
      <right style="thin">
        <color rgb="FFA5A5A5"/>
      </right>
      <top/>
      <bottom style="thin">
        <color rgb="FFA5A5A5"/>
      </bottom>
    </border>
    <border>
      <left style="thin">
        <color rgb="FFA5A5A5"/>
      </left>
      <right style="thin">
        <color rgb="FFA5A5A5"/>
      </right>
      <top style="thin">
        <color rgb="FFA5A5A5"/>
      </top>
      <bottom/>
    </border>
    <border>
      <left style="thin">
        <color rgb="FFE6B8AF"/>
      </left>
      <right style="thin">
        <color rgb="FFE6B8AF"/>
      </right>
      <top style="thin">
        <color rgb="FFE6B8AF"/>
      </top>
      <bottom style="thin">
        <color rgb="FFE6B8AF"/>
      </bottom>
    </border>
    <border>
      <left/>
      <top/>
      <bottom style="thin">
        <color rgb="FFA5A5A5"/>
      </bottom>
    </border>
    <border>
      <top/>
      <bottom style="thin">
        <color rgb="FFA5A5A5"/>
      </bottom>
    </border>
    <border>
      <right style="thin">
        <color rgb="FF000000"/>
      </right>
      <top/>
      <bottom style="thin">
        <color rgb="FFA5A5A5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A5A5A5"/>
      </left>
      <top/>
      <bottom style="thin">
        <color rgb="FFA5A5A5"/>
      </bottom>
    </border>
    <border>
      <right/>
      <top/>
      <bottom style="thin">
        <color rgb="FFA5A5A5"/>
      </bottom>
    </border>
    <border>
      <left style="thin">
        <color rgb="FFA5A5A5"/>
      </left>
      <right style="thin">
        <color rgb="FFA5A5A5"/>
      </right>
      <top style="thin">
        <color rgb="FFA5A5A5"/>
      </top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1C4587"/>
      </left>
    </border>
    <border>
      <left style="medium">
        <color rgb="FF1C4587"/>
      </left>
      <top/>
      <bottom/>
    </border>
    <border>
      <left style="thin">
        <color rgb="FFD8D8D8"/>
      </left>
      <top style="thin">
        <color rgb="FFD8D8D8"/>
      </top>
      <bottom/>
    </border>
    <border>
      <top style="thin">
        <color rgb="FFD8D8D8"/>
      </top>
      <bottom/>
    </border>
    <border>
      <right/>
      <top style="thin">
        <color rgb="FFD8D8D8"/>
      </top>
      <bottom/>
    </border>
    <border>
      <left style="medium">
        <color rgb="FF1C4587"/>
      </left>
      <top style="thin">
        <color rgb="FFD8D8D8"/>
      </top>
      <bottom/>
    </border>
    <border>
      <right style="thin">
        <color rgb="FFD8D8D8"/>
      </right>
      <top style="thin">
        <color rgb="FFD8D8D8"/>
      </top>
      <bottom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  <border>
      <left style="thin">
        <color rgb="FFD8D8D8"/>
      </left>
      <right/>
      <top style="thin">
        <color rgb="FFD8D8D8"/>
      </top>
      <bottom style="thin">
        <color rgb="FFD8D8D8"/>
      </bottom>
    </border>
    <border>
      <left style="medium">
        <color rgb="FF1C4587"/>
      </left>
      <right style="thin">
        <color rgb="FFD8D8D8"/>
      </right>
      <top style="thin">
        <color rgb="FFD8D8D8"/>
      </top>
      <bottom style="thin">
        <color rgb="FFD8D8D8"/>
      </bottom>
    </border>
    <border>
      <left style="medium">
        <color rgb="FF1C4587"/>
      </left>
      <right/>
      <top style="thin">
        <color rgb="FFD8D8D8"/>
      </top>
      <bottom style="thin">
        <color rgb="FFD8D8D8"/>
      </bottom>
    </border>
    <border>
      <left/>
      <right/>
      <top style="thin">
        <color rgb="FFD8D8D8"/>
      </top>
      <bottom style="thin">
        <color rgb="FFD8D8D8"/>
      </bottom>
    </border>
    <border>
      <left/>
      <right style="thin">
        <color rgb="FFD8D8D8"/>
      </right>
      <top style="thin">
        <color rgb="FFD8D8D8"/>
      </top>
      <bottom style="thin">
        <color rgb="FFD8D8D8"/>
      </bottom>
    </border>
    <border>
      <left style="medium">
        <color rgb="FF1C4587"/>
      </left>
      <right/>
      <top/>
      <bottom/>
    </border>
    <border>
      <left style="medium">
        <color rgb="FF1C4587"/>
      </left>
      <right/>
      <top style="thin">
        <color rgb="FFD8D8D8"/>
      </top>
      <bottom/>
    </border>
    <border>
      <left/>
      <right/>
      <top style="thin">
        <color rgb="FFD8D8D8"/>
      </top>
      <bottom/>
    </border>
    <border>
      <left style="thin">
        <color rgb="FFD8D8D8"/>
      </left>
      <right/>
      <top style="thin">
        <color rgb="FFD8D8D8"/>
      </top>
      <bottom/>
    </border>
    <border>
      <left/>
      <right style="thin">
        <color rgb="FFD8D8D8"/>
      </right>
      <top style="thin">
        <color rgb="FFD8D8D8"/>
      </top>
      <bottom/>
    </border>
    <border>
      <left style="thin">
        <color rgb="FFD8D8D8"/>
      </left>
      <right/>
      <top/>
      <bottom/>
    </border>
    <border>
      <left style="thin">
        <color rgb="FFD8D8D8"/>
      </left>
      <right style="thin">
        <color rgb="FF000000"/>
      </right>
      <top style="thin">
        <color rgb="FFD8D8D8"/>
      </top>
      <bottom style="thin">
        <color rgb="FFD8D8D8"/>
      </bottom>
    </border>
    <border>
      <left style="medium">
        <color rgb="FF1C4587"/>
      </left>
      <top style="thin">
        <color rgb="FFD8D8D8"/>
      </top>
      <bottom style="thin">
        <color rgb="FFD8D8D8"/>
      </bottom>
    </border>
    <border>
      <right style="thin">
        <color rgb="FF000000"/>
      </right>
      <bottom style="thin">
        <color rgb="FFD8D8D8"/>
      </bottom>
    </border>
    <border>
      <left style="medium">
        <color rgb="FF1C4587"/>
      </left>
      <bottom style="thin">
        <color rgb="FFD8D8D8"/>
      </bottom>
    </border>
    <border>
      <left/>
      <right/>
      <top/>
      <bottom style="thin">
        <color rgb="FFD8D8D8"/>
      </bottom>
    </border>
    <border>
      <left/>
      <right style="thin">
        <color rgb="FF000000"/>
      </right>
      <top/>
      <bottom style="thin">
        <color rgb="FFD8D8D8"/>
      </bottom>
    </border>
    <border>
      <left style="medium">
        <color rgb="FF1C4587"/>
      </left>
      <right/>
      <top/>
      <bottom style="thin">
        <color rgb="FFD8D8D8"/>
      </bottom>
    </border>
    <border>
      <bottom style="thin">
        <color rgb="FFD8D8D8"/>
      </bottom>
    </border>
    <border>
      <left style="thin">
        <color rgb="FFA5A5A5"/>
      </left>
      <right/>
      <top/>
      <bottom style="thin">
        <color rgb="FFA5A5A5"/>
      </bottom>
    </border>
    <border>
      <left style="medium">
        <color rgb="FF1C4587"/>
      </left>
      <right/>
      <top/>
      <bottom style="thin">
        <color rgb="FFA5A5A5"/>
      </bottom>
    </border>
    <border>
      <left style="thin">
        <color rgb="FFA5A5A5"/>
      </left>
      <right/>
      <top style="thin">
        <color rgb="FFA5A5A5"/>
      </top>
      <bottom style="thin">
        <color rgb="FFA5A5A5"/>
      </bottom>
    </border>
    <border>
      <left style="thin">
        <color rgb="FF000000"/>
      </left>
      <right style="thin">
        <color rgb="FF000000"/>
      </right>
      <bottom style="thin">
        <color rgb="FFD8D8D8"/>
      </bottom>
    </border>
    <border>
      <left style="thin">
        <color rgb="FF000000"/>
      </left>
      <right/>
      <top/>
      <bottom style="thin">
        <color rgb="FFD8D8D8"/>
      </bottom>
    </border>
    <border>
      <left style="medium">
        <color rgb="FF1C4587"/>
      </left>
      <right style="thin">
        <color rgb="FF000000"/>
      </right>
      <bottom style="thin">
        <color rgb="FFD8D8D8"/>
      </bottom>
    </border>
    <border>
      <left style="medium">
        <color rgb="FF1C4587"/>
      </left>
      <right style="thin">
        <color rgb="FF000000"/>
      </right>
      <top style="thin">
        <color rgb="FFD8D8D8"/>
      </top>
      <bottom style="thin">
        <color rgb="FFD8D8D8"/>
      </bottom>
    </border>
    <border>
      <left style="thin">
        <color rgb="FF000000"/>
      </left>
      <right style="thin">
        <color rgb="FF000000"/>
      </right>
      <top style="thin">
        <color rgb="FFD8D8D8"/>
      </top>
      <bottom style="thin">
        <color rgb="FFD8D8D8"/>
      </bottom>
    </border>
    <border>
      <left/>
      <right/>
      <top/>
      <bottom style="thin">
        <color rgb="FFA5A5A5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 style="thin">
        <color rgb="FFD8D8D8"/>
      </bottom>
    </border>
    <border>
      <left style="medium">
        <color rgb="FF1C4587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1C4587"/>
      </left>
      <right style="thin">
        <color rgb="FF000000"/>
      </right>
      <top/>
      <bottom style="thin">
        <color rgb="FF000000"/>
      </bottom>
    </border>
    <border>
      <left style="medium">
        <color rgb="FF1C4587"/>
      </left>
      <top style="thin">
        <color rgb="FFD8D8D8"/>
      </top>
    </border>
    <border>
      <top style="thin">
        <color rgb="FFD8D8D8"/>
      </top>
    </border>
    <border>
      <left style="medium">
        <color rgb="FF1C4587"/>
      </left>
      <right style="medium">
        <color rgb="FF1C4587"/>
      </right>
      <top style="medium">
        <color rgb="FF1C4587"/>
      </top>
      <bottom style="medium">
        <color rgb="FF1C4587"/>
      </bottom>
    </border>
    <border>
      <left style="thin">
        <color rgb="FFD8D8D8"/>
      </left>
      <right style="thin">
        <color rgb="FFD8D8D8"/>
      </right>
      <top style="thin">
        <color rgb="FFD8D8D8"/>
      </top>
      <bottom/>
    </border>
    <border>
      <left style="thin">
        <color rgb="FFBFBFBF"/>
      </left>
      <right/>
      <top/>
      <bottom style="thin">
        <color rgb="FFBFBFBF"/>
      </bottom>
    </border>
    <border>
      <left style="thin">
        <color rgb="FFBFBFBF"/>
      </left>
      <right/>
      <top style="thin">
        <color rgb="FFBFBFBF"/>
      </top>
      <bottom style="thin">
        <color rgb="FFBFBFBF"/>
      </bottom>
    </border>
    <border>
      <left/>
      <right style="thin">
        <color rgb="FFD8D8D8"/>
      </right>
      <top/>
      <bottom/>
    </border>
    <border>
      <left/>
      <right style="thin">
        <color rgb="FFF2F2F2"/>
      </right>
      <top/>
      <bottom style="thin">
        <color rgb="FFD8D8D8"/>
      </bottom>
    </border>
    <border>
      <left/>
      <right style="thin">
        <color rgb="FFF2F2F2"/>
      </right>
      <top style="thin">
        <color rgb="FFD8D8D8"/>
      </top>
      <bottom/>
    </border>
    <border>
      <left style="thin">
        <color rgb="FFD8D8D8"/>
      </left>
      <right style="thin">
        <color rgb="FFD8D8D8"/>
      </right>
      <top/>
      <bottom/>
    </border>
    <border>
      <left style="thin">
        <color rgb="FFDDD9C3"/>
      </left>
      <right style="thin">
        <color rgb="FFDDD9C3"/>
      </right>
      <top style="thin">
        <color rgb="FFDDD9C3"/>
      </top>
      <bottom style="thin">
        <color rgb="FFDDD9C3"/>
      </bottom>
    </border>
    <border>
      <left style="thin">
        <color rgb="FFDDD9C3"/>
      </left>
      <top style="thin">
        <color rgb="FFDDD9C3"/>
      </top>
      <bottom style="thin">
        <color rgb="FFDDD9C3"/>
      </bottom>
    </border>
    <border>
      <right style="thin">
        <color rgb="FFDDD9C3"/>
      </right>
      <top style="thin">
        <color rgb="FFDDD9C3"/>
      </top>
      <bottom style="thin">
        <color rgb="FFDDD9C3"/>
      </bottom>
    </border>
    <border>
      <left style="thin">
        <color rgb="FFDDD9C3"/>
      </left>
      <right/>
      <top style="thin">
        <color rgb="FFDDD9C3"/>
      </top>
      <bottom style="thin">
        <color rgb="FFDDD9C3"/>
      </bottom>
    </border>
    <border>
      <left/>
      <right style="thin">
        <color rgb="FFDDD9C3"/>
      </right>
      <top style="thin">
        <color rgb="FFDDD9C3"/>
      </top>
      <bottom style="thin">
        <color rgb="FFDDD9C3"/>
      </bottom>
    </border>
    <border>
      <right style="thin">
        <color rgb="FFDDD9C3"/>
      </right>
      <top style="thin">
        <color rgb="FFDDD9C3"/>
      </top>
    </border>
    <border>
      <left style="thin">
        <color rgb="FFDDD9C3"/>
      </left>
      <right style="thin">
        <color rgb="FFDDD9C3"/>
      </right>
      <top style="thin">
        <color rgb="FFDDD9C3"/>
      </top>
      <bottom/>
    </border>
    <border>
      <left/>
      <right style="thin">
        <color rgb="FFDDD9C3"/>
      </right>
      <top/>
      <bottom style="thin">
        <color rgb="FFDDD9C3"/>
      </bottom>
    </border>
    <border>
      <left style="thin">
        <color rgb="FFDDD9C3"/>
      </left>
      <right style="thin">
        <color rgb="FFDDD9C3"/>
      </right>
      <top/>
      <bottom style="thin">
        <color rgb="FFDDD9C3"/>
      </bottom>
    </border>
    <border>
      <top style="thin">
        <color rgb="FFDDD9C3"/>
      </top>
      <bottom style="thin">
        <color rgb="FFDDD9C3"/>
      </bottom>
    </border>
    <border>
      <left style="thin">
        <color rgb="FFDDD9C3"/>
      </left>
      <right/>
      <top/>
      <bottom style="thin">
        <color rgb="FFDDD9C3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5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2" fillId="0" fontId="1" numFmtId="0" xfId="0" applyAlignment="1" applyBorder="1" applyFont="1">
      <alignment horizontal="center"/>
    </xf>
    <xf borderId="4" fillId="2" fontId="1" numFmtId="0" xfId="0" applyAlignment="1" applyBorder="1" applyFont="1">
      <alignment horizontal="center"/>
    </xf>
    <xf borderId="5" fillId="0" fontId="2" numFmtId="0" xfId="0" applyBorder="1" applyFont="1"/>
    <xf borderId="6" fillId="0" fontId="2" numFmtId="0" xfId="0" applyBorder="1" applyFont="1"/>
    <xf borderId="7" fillId="3" fontId="3" numFmtId="0" xfId="0" applyBorder="1" applyFill="1" applyFont="1"/>
    <xf borderId="7" fillId="3" fontId="1" numFmtId="0" xfId="0" applyBorder="1" applyFont="1"/>
    <xf borderId="8" fillId="4" fontId="4" numFmtId="0" xfId="0" applyAlignment="1" applyBorder="1" applyFill="1" applyFont="1">
      <alignment horizontal="center" shrinkToFit="0" vertical="center" wrapText="1"/>
    </xf>
    <xf borderId="8" fillId="4" fontId="4" numFmtId="0" xfId="0" applyAlignment="1" applyBorder="1" applyFont="1">
      <alignment horizontal="left" shrinkToFit="0" vertical="center" wrapText="1"/>
    </xf>
    <xf borderId="8" fillId="4" fontId="5" numFmtId="0" xfId="0" applyAlignment="1" applyBorder="1" applyFont="1">
      <alignment horizontal="center" shrinkToFit="0" vertical="center" wrapText="1"/>
    </xf>
    <xf borderId="8" fillId="4" fontId="6" numFmtId="0" xfId="0" applyAlignment="1" applyBorder="1" applyFont="1">
      <alignment horizontal="center" shrinkToFit="0" vertical="center" wrapText="1"/>
    </xf>
    <xf borderId="0" fillId="0" fontId="3" numFmtId="0" xfId="0" applyFont="1"/>
    <xf borderId="9" fillId="5" fontId="7" numFmtId="0" xfId="0" applyAlignment="1" applyBorder="1" applyFill="1" applyFont="1">
      <alignment horizontal="left" vertical="center"/>
    </xf>
    <xf borderId="10" fillId="5" fontId="7" numFmtId="0" xfId="0" applyAlignment="1" applyBorder="1" applyFont="1">
      <alignment horizontal="left" shrinkToFit="0" vertical="center" wrapText="1"/>
    </xf>
    <xf borderId="10" fillId="5" fontId="7" numFmtId="0" xfId="0" applyAlignment="1" applyBorder="1" applyFont="1">
      <alignment horizontal="center" shrinkToFit="0" vertical="center" wrapText="1"/>
    </xf>
    <xf borderId="10" fillId="5" fontId="8" numFmtId="0" xfId="0" applyAlignment="1" applyBorder="1" applyFont="1">
      <alignment horizontal="center" vertical="center"/>
    </xf>
    <xf borderId="10" fillId="5" fontId="7" numFmtId="1" xfId="0" applyAlignment="1" applyBorder="1" applyFont="1" applyNumberFormat="1">
      <alignment horizontal="center" shrinkToFit="0" vertical="center" wrapText="1"/>
    </xf>
    <xf borderId="11" fillId="5" fontId="7" numFmtId="0" xfId="0" applyAlignment="1" applyBorder="1" applyFont="1">
      <alignment horizontal="center" shrinkToFit="0" vertical="center" wrapText="1"/>
    </xf>
    <xf borderId="10" fillId="5" fontId="9" numFmtId="0" xfId="0" applyAlignment="1" applyBorder="1" applyFont="1">
      <alignment vertical="center"/>
    </xf>
    <xf borderId="10" fillId="5" fontId="7" numFmtId="0" xfId="0" applyAlignment="1" applyBorder="1" applyFont="1">
      <alignment horizontal="center" vertical="center"/>
    </xf>
    <xf borderId="11" fillId="5" fontId="7" numFmtId="0" xfId="0" applyAlignment="1" applyBorder="1" applyFont="1">
      <alignment horizontal="center" vertical="center"/>
    </xf>
    <xf borderId="10" fillId="5" fontId="7" numFmtId="0" xfId="0" applyAlignment="1" applyBorder="1" applyFont="1">
      <alignment horizontal="left" vertical="center"/>
    </xf>
    <xf borderId="10" fillId="5" fontId="7" numFmtId="1" xfId="0" applyAlignment="1" applyBorder="1" applyFont="1" applyNumberFormat="1">
      <alignment horizontal="center" vertical="center"/>
    </xf>
    <xf borderId="12" fillId="5" fontId="7" numFmtId="0" xfId="0" applyAlignment="1" applyBorder="1" applyFont="1">
      <alignment horizontal="left" vertical="center"/>
    </xf>
    <xf borderId="13" fillId="5" fontId="7" numFmtId="0" xfId="0" applyAlignment="1" applyBorder="1" applyFont="1">
      <alignment horizontal="left" vertical="center"/>
    </xf>
    <xf borderId="13" fillId="5" fontId="7" numFmtId="0" xfId="0" applyAlignment="1" applyBorder="1" applyFont="1">
      <alignment horizontal="center" vertical="center"/>
    </xf>
    <xf borderId="13" fillId="5" fontId="8" numFmtId="0" xfId="0" applyAlignment="1" applyBorder="1" applyFont="1">
      <alignment horizontal="center" vertical="center"/>
    </xf>
    <xf borderId="13" fillId="5" fontId="7" numFmtId="1" xfId="0" applyAlignment="1" applyBorder="1" applyFont="1" applyNumberFormat="1">
      <alignment horizontal="center" shrinkToFit="0" vertical="center" wrapText="1"/>
    </xf>
    <xf borderId="14" fillId="5" fontId="7" numFmtId="0" xfId="0" applyAlignment="1" applyBorder="1" applyFont="1">
      <alignment horizontal="center" vertical="center"/>
    </xf>
    <xf borderId="7" fillId="5" fontId="7" numFmtId="0" xfId="0" applyAlignment="1" applyBorder="1" applyFont="1">
      <alignment horizontal="left" vertical="center"/>
    </xf>
    <xf borderId="8" fillId="5" fontId="7" numFmtId="0" xfId="0" applyAlignment="1" applyBorder="1" applyFont="1">
      <alignment horizontal="left" vertical="center"/>
    </xf>
    <xf borderId="8" fillId="5" fontId="7" numFmtId="0" xfId="0" applyAlignment="1" applyBorder="1" applyFont="1">
      <alignment horizontal="center" vertical="center"/>
    </xf>
    <xf borderId="8" fillId="5" fontId="8" numFmtId="0" xfId="0" applyAlignment="1" applyBorder="1" applyFont="1">
      <alignment horizontal="center" vertical="center"/>
    </xf>
    <xf borderId="8" fillId="5" fontId="7" numFmtId="1" xfId="0" applyAlignment="1" applyBorder="1" applyFont="1" applyNumberFormat="1">
      <alignment horizontal="center" vertical="center"/>
    </xf>
    <xf borderId="15" fillId="5" fontId="7" numFmtId="0" xfId="0" applyAlignment="1" applyBorder="1" applyFont="1">
      <alignment horizontal="center" vertical="center"/>
    </xf>
    <xf borderId="10" fillId="5" fontId="8" numFmtId="0" xfId="0" applyAlignment="1" applyBorder="1" applyFont="1">
      <alignment horizontal="center" shrinkToFit="0" vertical="center" wrapText="1"/>
    </xf>
    <xf borderId="9" fillId="5" fontId="7" numFmtId="0" xfId="0" applyAlignment="1" applyBorder="1" applyFont="1">
      <alignment horizontal="center" vertical="center"/>
    </xf>
    <xf borderId="9" fillId="5" fontId="8" numFmtId="0" xfId="0" applyAlignment="1" applyBorder="1" applyFont="1">
      <alignment horizontal="center" vertical="center"/>
    </xf>
    <xf borderId="9" fillId="5" fontId="7" numFmtId="1" xfId="0" applyAlignment="1" applyBorder="1" applyFont="1" applyNumberFormat="1">
      <alignment horizontal="center" vertical="center"/>
    </xf>
    <xf borderId="16" fillId="5" fontId="7" numFmtId="0" xfId="0" applyAlignment="1" applyBorder="1" applyFont="1">
      <alignment horizontal="center" vertical="center"/>
    </xf>
    <xf borderId="13" fillId="5" fontId="7" numFmtId="1" xfId="0" applyAlignment="1" applyBorder="1" applyFont="1" applyNumberFormat="1">
      <alignment horizontal="center" vertical="center"/>
    </xf>
    <xf borderId="10" fillId="5" fontId="10" numFmtId="0" xfId="0" applyAlignment="1" applyBorder="1" applyFont="1">
      <alignment horizontal="center"/>
    </xf>
    <xf borderId="10" fillId="5" fontId="8" numFmtId="0" xfId="0" applyAlignment="1" applyBorder="1" applyFont="1">
      <alignment horizontal="center"/>
    </xf>
    <xf borderId="11" fillId="5" fontId="10" numFmtId="0" xfId="0" applyAlignment="1" applyBorder="1" applyFont="1">
      <alignment horizontal="center"/>
    </xf>
    <xf borderId="10" fillId="5" fontId="8" numFmtId="1" xfId="0" applyAlignment="1" applyBorder="1" applyFont="1" applyNumberFormat="1">
      <alignment horizontal="center" vertical="center"/>
    </xf>
    <xf borderId="13" fillId="5" fontId="7" numFmtId="0" xfId="0" applyAlignment="1" applyBorder="1" applyFont="1">
      <alignment horizontal="left" shrinkToFit="0" vertical="center" wrapText="1"/>
    </xf>
    <xf borderId="13" fillId="5" fontId="7" numFmtId="0" xfId="0" applyAlignment="1" applyBorder="1" applyFont="1">
      <alignment horizontal="center" shrinkToFit="0" vertical="center" wrapText="1"/>
    </xf>
    <xf borderId="8" fillId="5" fontId="7" numFmtId="0" xfId="0" applyAlignment="1" applyBorder="1" applyFont="1">
      <alignment horizontal="center" shrinkToFit="0" vertical="center" wrapText="1"/>
    </xf>
    <xf borderId="8" fillId="5" fontId="8" numFmtId="0" xfId="0" applyAlignment="1" applyBorder="1" applyFont="1">
      <alignment horizontal="center" shrinkToFit="0" vertical="center" wrapText="1"/>
    </xf>
    <xf borderId="8" fillId="5" fontId="7" numFmtId="1" xfId="0" applyAlignment="1" applyBorder="1" applyFont="1" applyNumberFormat="1">
      <alignment horizontal="center" shrinkToFit="0" vertical="center" wrapText="1"/>
    </xf>
    <xf borderId="15" fillId="5" fontId="7" numFmtId="0" xfId="0" applyAlignment="1" applyBorder="1" applyFont="1">
      <alignment horizontal="center" shrinkToFit="0" vertical="center" wrapText="1"/>
    </xf>
    <xf borderId="8" fillId="5" fontId="9" numFmtId="0" xfId="0" applyAlignment="1" applyBorder="1" applyFont="1">
      <alignment vertical="center"/>
    </xf>
    <xf borderId="8" fillId="5" fontId="7" numFmtId="0" xfId="0" applyAlignment="1" applyBorder="1" applyFont="1">
      <alignment horizontal="left" shrinkToFit="0" vertical="center" wrapText="1"/>
    </xf>
    <xf borderId="17" fillId="5" fontId="7" numFmtId="0" xfId="0" applyAlignment="1" applyBorder="1" applyFont="1">
      <alignment horizontal="left" vertical="center"/>
    </xf>
    <xf borderId="18" fillId="5" fontId="7" numFmtId="0" xfId="0" applyAlignment="1" applyBorder="1" applyFont="1">
      <alignment horizontal="left" shrinkToFit="0" vertical="center" wrapText="1"/>
    </xf>
    <xf borderId="18" fillId="5" fontId="7" numFmtId="0" xfId="0" applyAlignment="1" applyBorder="1" applyFont="1">
      <alignment horizontal="center" vertical="center"/>
    </xf>
    <xf borderId="18" fillId="5" fontId="8" numFmtId="0" xfId="0" applyAlignment="1" applyBorder="1" applyFont="1">
      <alignment horizontal="center" shrinkToFit="0" vertical="center" wrapText="1"/>
    </xf>
    <xf borderId="18" fillId="5" fontId="7" numFmtId="1" xfId="0" applyAlignment="1" applyBorder="1" applyFont="1" applyNumberFormat="1">
      <alignment horizontal="center" vertical="center"/>
    </xf>
    <xf borderId="19" fillId="5" fontId="7" numFmtId="0" xfId="0" applyAlignment="1" applyBorder="1" applyFont="1">
      <alignment horizontal="center" vertical="center"/>
    </xf>
    <xf borderId="18" fillId="5" fontId="7" numFmtId="0" xfId="0" applyAlignment="1" applyBorder="1" applyFont="1">
      <alignment horizontal="left" vertical="center"/>
    </xf>
    <xf borderId="18" fillId="5" fontId="8" numFmtId="0" xfId="0" applyAlignment="1" applyBorder="1" applyFont="1">
      <alignment horizontal="center" vertical="center"/>
    </xf>
    <xf borderId="10" fillId="5" fontId="7" numFmtId="1" xfId="0" applyAlignment="1" applyBorder="1" applyFont="1" applyNumberFormat="1">
      <alignment horizontal="center"/>
    </xf>
    <xf borderId="18" fillId="5" fontId="10" numFmtId="0" xfId="0" applyAlignment="1" applyBorder="1" applyFont="1">
      <alignment horizontal="center"/>
    </xf>
    <xf borderId="18" fillId="5" fontId="8" numFmtId="0" xfId="0" applyAlignment="1" applyBorder="1" applyFont="1">
      <alignment horizontal="center"/>
    </xf>
    <xf borderId="18" fillId="5" fontId="7" numFmtId="1" xfId="0" applyAlignment="1" applyBorder="1" applyFont="1" applyNumberFormat="1">
      <alignment horizontal="center"/>
    </xf>
    <xf borderId="19" fillId="5" fontId="10" numFmtId="0" xfId="0" applyAlignment="1" applyBorder="1" applyFont="1">
      <alignment horizontal="center"/>
    </xf>
    <xf borderId="0" fillId="0" fontId="3" numFmtId="0" xfId="0" applyAlignment="1" applyFont="1">
      <alignment horizontal="left"/>
    </xf>
    <xf borderId="0" fillId="0" fontId="11" numFmtId="0" xfId="0" applyFont="1"/>
    <xf borderId="20" fillId="4" fontId="4" numFmtId="0" xfId="0" applyAlignment="1" applyBorder="1" applyFont="1">
      <alignment horizontal="center" shrinkToFit="0" vertical="center" wrapText="1"/>
    </xf>
    <xf borderId="21" fillId="6" fontId="12" numFmtId="0" xfId="0" applyAlignment="1" applyBorder="1" applyFill="1" applyFont="1">
      <alignment horizontal="center" shrinkToFit="0" vertical="center" wrapText="1"/>
    </xf>
    <xf borderId="16" fillId="7" fontId="12" numFmtId="0" xfId="0" applyAlignment="1" applyBorder="1" applyFill="1" applyFont="1">
      <alignment horizontal="center" shrinkToFit="0" vertical="center" wrapText="1"/>
    </xf>
    <xf borderId="16" fillId="8" fontId="12" numFmtId="0" xfId="0" applyAlignment="1" applyBorder="1" applyFill="1" applyFont="1">
      <alignment horizontal="center" shrinkToFit="0" vertical="center" wrapText="1"/>
    </xf>
    <xf borderId="22" fillId="9" fontId="12" numFmtId="0" xfId="0" applyAlignment="1" applyBorder="1" applyFill="1" applyFont="1">
      <alignment horizontal="center" shrinkToFit="0" vertical="center" wrapText="1"/>
    </xf>
    <xf borderId="22" fillId="10" fontId="12" numFmtId="0" xfId="0" applyAlignment="1" applyBorder="1" applyFill="1" applyFont="1">
      <alignment horizontal="center" shrinkToFit="0" vertical="center" wrapText="1"/>
    </xf>
    <xf borderId="22" fillId="11" fontId="12" numFmtId="0" xfId="0" applyAlignment="1" applyBorder="1" applyFill="1" applyFont="1">
      <alignment horizontal="center" shrinkToFit="0" vertical="center" wrapText="1"/>
    </xf>
    <xf borderId="22" fillId="12" fontId="12" numFmtId="0" xfId="0" applyAlignment="1" applyBorder="1" applyFill="1" applyFont="1">
      <alignment horizontal="center" shrinkToFit="0" vertical="center" wrapText="1"/>
    </xf>
    <xf borderId="22" fillId="13" fontId="12" numFmtId="0" xfId="0" applyAlignment="1" applyBorder="1" applyFill="1" applyFont="1">
      <alignment horizontal="center" shrinkToFit="0" vertical="center" wrapText="1"/>
    </xf>
    <xf borderId="22" fillId="5" fontId="7" numFmtId="0" xfId="0" applyAlignment="1" applyBorder="1" applyFont="1">
      <alignment horizontal="left" shrinkToFit="0" vertical="center" wrapText="1"/>
    </xf>
    <xf borderId="22" fillId="0" fontId="7" numFmtId="0" xfId="0" applyAlignment="1" applyBorder="1" applyFont="1">
      <alignment horizontal="left" shrinkToFit="0" vertical="center" wrapText="1"/>
    </xf>
    <xf borderId="22" fillId="5" fontId="7" numFmtId="0" xfId="0" applyAlignment="1" applyBorder="1" applyFont="1">
      <alignment horizontal="center" shrinkToFit="0" vertical="center" wrapText="1"/>
    </xf>
    <xf borderId="23" fillId="5" fontId="10" numFmtId="0" xfId="0" applyAlignment="1" applyBorder="1" applyFont="1">
      <alignment horizontal="center" shrinkToFit="0" vertical="center" wrapText="1"/>
    </xf>
    <xf borderId="24" fillId="5" fontId="7" numFmtId="0" xfId="0" applyAlignment="1" applyBorder="1" applyFont="1">
      <alignment horizontal="center" shrinkToFit="0" vertical="center" wrapText="1"/>
    </xf>
    <xf borderId="21" fillId="5" fontId="7" numFmtId="0" xfId="0" applyAlignment="1" applyBorder="1" applyFont="1">
      <alignment horizontal="center" vertical="center"/>
    </xf>
    <xf borderId="22" fillId="5" fontId="7" numFmtId="0" xfId="0" applyAlignment="1" applyBorder="1" applyFont="1">
      <alignment horizontal="center" vertical="center"/>
    </xf>
    <xf borderId="24" fillId="5" fontId="7" numFmtId="0" xfId="0" applyAlignment="1" applyBorder="1" applyFont="1">
      <alignment horizontal="center" vertical="center"/>
    </xf>
    <xf borderId="21" fillId="5" fontId="7" numFmtId="0" xfId="0" applyBorder="1" applyFont="1"/>
    <xf borderId="22" fillId="5" fontId="7" numFmtId="0" xfId="0" applyBorder="1" applyFont="1"/>
    <xf borderId="24" fillId="5" fontId="7" numFmtId="1" xfId="0" applyBorder="1" applyFont="1" applyNumberFormat="1"/>
    <xf borderId="21" fillId="5" fontId="7" numFmtId="0" xfId="0" applyAlignment="1" applyBorder="1" applyFont="1">
      <alignment horizontal="center"/>
    </xf>
    <xf borderId="22" fillId="5" fontId="7" numFmtId="0" xfId="0" applyAlignment="1" applyBorder="1" applyFont="1">
      <alignment horizontal="center"/>
    </xf>
    <xf borderId="24" fillId="5" fontId="7" numFmtId="1" xfId="0" applyAlignment="1" applyBorder="1" applyFont="1" applyNumberFormat="1">
      <alignment horizontal="center"/>
    </xf>
    <xf borderId="24" fillId="5" fontId="7" numFmtId="0" xfId="0" applyAlignment="1" applyBorder="1" applyFont="1">
      <alignment horizontal="center"/>
    </xf>
    <xf borderId="21" fillId="5" fontId="12" numFmtId="0" xfId="0" applyAlignment="1" applyBorder="1" applyFont="1">
      <alignment horizontal="center" shrinkToFit="0" vertical="center" wrapText="1"/>
    </xf>
    <xf borderId="22" fillId="5" fontId="12" numFmtId="0" xfId="0" applyAlignment="1" applyBorder="1" applyFont="1">
      <alignment horizontal="center" shrinkToFit="0" vertical="center" wrapText="1"/>
    </xf>
    <xf borderId="24" fillId="5" fontId="12" numFmtId="0" xfId="0" applyAlignment="1" applyBorder="1" applyFont="1">
      <alignment horizontal="center" shrinkToFit="0" vertical="center" wrapText="1"/>
    </xf>
    <xf borderId="24" fillId="5" fontId="7" numFmtId="1" xfId="0" applyAlignment="1" applyBorder="1" applyFont="1" applyNumberFormat="1">
      <alignment horizontal="center" shrinkToFit="0" vertical="center" wrapText="1"/>
    </xf>
    <xf borderId="22" fillId="5" fontId="12" numFmtId="0" xfId="0" applyAlignment="1" applyBorder="1" applyFont="1">
      <alignment horizontal="center" vertical="center"/>
    </xf>
    <xf borderId="22" fillId="5" fontId="10" numFmtId="0" xfId="0" applyAlignment="1" applyBorder="1" applyFont="1">
      <alignment horizontal="center" vertical="center"/>
    </xf>
    <xf borderId="24" fillId="5" fontId="7" numFmtId="164" xfId="0" applyAlignment="1" applyBorder="1" applyFont="1" applyNumberFormat="1">
      <alignment horizontal="center" vertical="center"/>
    </xf>
    <xf borderId="24" fillId="5" fontId="7" numFmtId="164" xfId="0" applyAlignment="1" applyBorder="1" applyFont="1" applyNumberFormat="1">
      <alignment horizontal="center" shrinkToFit="0" vertical="center" wrapText="1"/>
    </xf>
    <xf borderId="24" fillId="5" fontId="7" numFmtId="164" xfId="0" applyAlignment="1" applyBorder="1" applyFont="1" applyNumberFormat="1">
      <alignment horizontal="center"/>
    </xf>
    <xf borderId="24" fillId="5" fontId="7" numFmtId="1" xfId="0" applyAlignment="1" applyBorder="1" applyFont="1" applyNumberFormat="1">
      <alignment horizontal="center" shrinkToFit="0" wrapText="1"/>
    </xf>
    <xf borderId="24" fillId="5" fontId="7" numFmtId="0" xfId="0" applyAlignment="1" applyBorder="1" applyFont="1">
      <alignment horizontal="center" shrinkToFit="0" wrapText="1"/>
    </xf>
    <xf borderId="21" fillId="5" fontId="7" numFmtId="0" xfId="0" applyAlignment="1" applyBorder="1" applyFont="1">
      <alignment horizontal="center" shrinkToFit="0" vertical="center" wrapText="1"/>
    </xf>
    <xf borderId="24" fillId="5" fontId="7" numFmtId="1" xfId="0" applyAlignment="1" applyBorder="1" applyFont="1" applyNumberFormat="1">
      <alignment horizontal="center" vertical="center"/>
    </xf>
    <xf borderId="24" fillId="5" fontId="7" numFmtId="164" xfId="0" applyAlignment="1" applyBorder="1" applyFont="1" applyNumberFormat="1">
      <alignment horizontal="center" shrinkToFit="0" wrapText="1"/>
    </xf>
    <xf borderId="21" fillId="5" fontId="10" numFmtId="0" xfId="0" applyAlignment="1" applyBorder="1" applyFont="1">
      <alignment horizontal="center" vertical="center"/>
    </xf>
    <xf borderId="21" fillId="5" fontId="10" numFmtId="0" xfId="0" applyAlignment="1" applyBorder="1" applyFont="1">
      <alignment horizontal="center" shrinkToFit="0" vertical="center" wrapText="1"/>
    </xf>
    <xf borderId="22" fillId="5" fontId="10" numFmtId="0" xfId="0" applyAlignment="1" applyBorder="1" applyFont="1">
      <alignment horizontal="center" shrinkToFit="0" vertical="center" wrapText="1"/>
    </xf>
    <xf borderId="22" fillId="5" fontId="7" numFmtId="0" xfId="0" applyAlignment="1" applyBorder="1" applyFont="1">
      <alignment horizontal="center" shrinkToFit="0" wrapText="1"/>
    </xf>
    <xf borderId="22" fillId="5" fontId="7" numFmtId="0" xfId="0" applyAlignment="1" applyBorder="1" applyFont="1">
      <alignment horizontal="left" shrinkToFit="0" vertical="center" wrapText="1"/>
    </xf>
    <xf borderId="22" fillId="5" fontId="7" numFmtId="1" xfId="0" applyAlignment="1" applyBorder="1" applyFont="1" applyNumberFormat="1">
      <alignment horizontal="center"/>
    </xf>
    <xf borderId="21" fillId="5" fontId="7" numFmtId="1" xfId="0" applyAlignment="1" applyBorder="1" applyFont="1" applyNumberFormat="1">
      <alignment horizontal="center"/>
    </xf>
    <xf borderId="20" fillId="4" fontId="4" numFmtId="0" xfId="0" applyAlignment="1" applyBorder="1" applyFont="1">
      <alignment horizontal="center" shrinkToFit="0" vertical="center" wrapText="1"/>
    </xf>
    <xf borderId="20" fillId="4" fontId="4" numFmtId="1" xfId="0" applyAlignment="1" applyBorder="1" applyFont="1" applyNumberFormat="1">
      <alignment horizontal="center" shrinkToFit="0" vertical="center" wrapText="1"/>
    </xf>
    <xf borderId="7" fillId="14" fontId="7" numFmtId="0" xfId="0" applyBorder="1" applyFill="1" applyFont="1"/>
    <xf borderId="7" fillId="14" fontId="6" numFmtId="1" xfId="0" applyAlignment="1" applyBorder="1" applyFont="1" applyNumberFormat="1">
      <alignment horizontal="center" vertical="center"/>
    </xf>
    <xf borderId="0" fillId="0" fontId="12" numFmtId="0" xfId="0" applyAlignment="1" applyFont="1">
      <alignment vertical="center"/>
    </xf>
    <xf borderId="0" fillId="0" fontId="12" numFmtId="1" xfId="0" applyAlignment="1" applyFont="1" applyNumberFormat="1">
      <alignment vertical="center"/>
    </xf>
    <xf borderId="0" fillId="0" fontId="7" numFmtId="0" xfId="0" applyFont="1"/>
    <xf borderId="0" fillId="0" fontId="13" numFmtId="0" xfId="0" applyAlignment="1" applyFont="1">
      <alignment vertical="center"/>
    </xf>
    <xf borderId="20" fillId="15" fontId="4" numFmtId="0" xfId="0" applyAlignment="1" applyBorder="1" applyFill="1" applyFont="1">
      <alignment horizontal="center" shrinkToFit="0" vertical="center" wrapText="1"/>
    </xf>
    <xf borderId="21" fillId="12" fontId="12" numFmtId="0" xfId="0" applyAlignment="1" applyBorder="1" applyFont="1">
      <alignment horizontal="center" shrinkToFit="0" vertical="center" wrapText="1"/>
    </xf>
    <xf borderId="25" fillId="12" fontId="12" numFmtId="0" xfId="0" applyAlignment="1" applyBorder="1" applyFont="1">
      <alignment horizontal="center" shrinkToFit="0" vertical="center" wrapText="1"/>
    </xf>
    <xf borderId="7" fillId="5" fontId="12" numFmtId="0" xfId="0" applyAlignment="1" applyBorder="1" applyFont="1">
      <alignment horizontal="center" vertical="center"/>
    </xf>
    <xf borderId="7" fillId="5" fontId="12" numFmtId="0" xfId="0" applyAlignment="1" applyBorder="1" applyFont="1">
      <alignment horizontal="center" shrinkToFit="0" vertical="center" wrapText="1"/>
    </xf>
    <xf borderId="21" fillId="5" fontId="7" numFmtId="0" xfId="0" applyAlignment="1" applyBorder="1" applyFont="1">
      <alignment horizontal="left" vertical="center"/>
    </xf>
    <xf borderId="22" fillId="5" fontId="7" numFmtId="164" xfId="0" applyAlignment="1" applyBorder="1" applyFont="1" applyNumberFormat="1">
      <alignment horizontal="center"/>
    </xf>
    <xf borderId="0" fillId="0" fontId="7" numFmtId="0" xfId="0" applyAlignment="1" applyFont="1">
      <alignment horizontal="center"/>
    </xf>
    <xf borderId="21" fillId="7" fontId="12" numFmtId="0" xfId="0" applyAlignment="1" applyBorder="1" applyFont="1">
      <alignment horizontal="center" vertical="center"/>
    </xf>
    <xf borderId="21" fillId="7" fontId="12" numFmtId="0" xfId="0" applyAlignment="1" applyBorder="1" applyFont="1">
      <alignment horizontal="center" shrinkToFit="0" vertical="center" wrapText="1"/>
    </xf>
    <xf borderId="21" fillId="8" fontId="12" numFmtId="0" xfId="0" applyAlignment="1" applyBorder="1" applyFont="1">
      <alignment horizontal="center" shrinkToFit="0" vertical="center" wrapText="1"/>
    </xf>
    <xf borderId="22" fillId="5" fontId="7" numFmtId="0" xfId="0" applyAlignment="1" applyBorder="1" applyFont="1">
      <alignment horizontal="left" vertical="center"/>
    </xf>
    <xf borderId="21" fillId="5" fontId="12" numFmtId="0" xfId="0" applyAlignment="1" applyBorder="1" applyFont="1">
      <alignment horizontal="center" vertical="center"/>
    </xf>
    <xf borderId="24" fillId="5" fontId="12" numFmtId="0" xfId="0" applyAlignment="1" applyBorder="1" applyFont="1">
      <alignment horizontal="center" vertical="center"/>
    </xf>
    <xf borderId="24" fillId="5" fontId="7" numFmtId="0" xfId="0" applyBorder="1" applyFont="1"/>
    <xf borderId="24" fillId="5" fontId="7" numFmtId="164" xfId="0" applyBorder="1" applyFont="1" applyNumberFormat="1"/>
    <xf borderId="0" fillId="0" fontId="7" numFmtId="1" xfId="0" applyAlignment="1" applyFont="1" applyNumberFormat="1">
      <alignment horizontal="center"/>
    </xf>
    <xf borderId="22" fillId="5" fontId="7" numFmtId="164" xfId="0" applyBorder="1" applyFont="1" applyNumberFormat="1"/>
    <xf borderId="26" fillId="5" fontId="7" numFmtId="0" xfId="0" applyAlignment="1" applyBorder="1" applyFont="1">
      <alignment horizontal="left" vertical="center"/>
    </xf>
    <xf borderId="21" fillId="16" fontId="7" numFmtId="0" xfId="0" applyAlignment="1" applyBorder="1" applyFill="1" applyFont="1">
      <alignment horizontal="left" vertical="center"/>
    </xf>
    <xf borderId="0" fillId="0" fontId="7" numFmtId="164" xfId="0" applyAlignment="1" applyFont="1" applyNumberFormat="1">
      <alignment horizontal="center"/>
    </xf>
    <xf borderId="0" fillId="0" fontId="7" numFmtId="164" xfId="0" applyAlignment="1" applyFont="1" applyNumberFormat="1">
      <alignment horizontal="center" shrinkToFit="0" wrapText="1"/>
    </xf>
    <xf borderId="0" fillId="0" fontId="7" numFmtId="0" xfId="0" applyAlignment="1" applyFont="1">
      <alignment horizontal="center" vertical="center"/>
    </xf>
    <xf borderId="26" fillId="16" fontId="7" numFmtId="0" xfId="0" applyAlignment="1" applyBorder="1" applyFont="1">
      <alignment horizontal="left" vertical="center"/>
    </xf>
    <xf borderId="21" fillId="17" fontId="7" numFmtId="0" xfId="0" applyAlignment="1" applyBorder="1" applyFill="1" applyFont="1">
      <alignment horizontal="left" vertical="center"/>
    </xf>
    <xf borderId="26" fillId="17" fontId="7" numFmtId="0" xfId="0" applyAlignment="1" applyBorder="1" applyFont="1">
      <alignment horizontal="left" vertical="center"/>
    </xf>
    <xf borderId="21" fillId="18" fontId="7" numFmtId="0" xfId="0" applyAlignment="1" applyBorder="1" applyFill="1" applyFont="1">
      <alignment horizontal="left" vertical="center"/>
    </xf>
    <xf borderId="26" fillId="18" fontId="7" numFmtId="0" xfId="0" applyAlignment="1" applyBorder="1" applyFont="1">
      <alignment horizontal="left" vertical="center"/>
    </xf>
    <xf borderId="0" fillId="0" fontId="12" numFmtId="0" xfId="0" applyFont="1"/>
    <xf borderId="27" fillId="19" fontId="7" numFmtId="165" xfId="0" applyBorder="1" applyFill="1" applyFont="1" applyNumberFormat="1"/>
    <xf borderId="0" fillId="0" fontId="14" numFmtId="0" xfId="0" applyFont="1"/>
    <xf borderId="28" fillId="2" fontId="15" numFmtId="0" xfId="0" applyAlignment="1" applyBorder="1" applyFont="1">
      <alignment horizontal="center"/>
    </xf>
    <xf borderId="29" fillId="0" fontId="2" numFmtId="0" xfId="0" applyBorder="1" applyFont="1"/>
    <xf borderId="30" fillId="0" fontId="2" numFmtId="0" xfId="0" applyBorder="1" applyFont="1"/>
    <xf borderId="1" fillId="2" fontId="6" numFmtId="0" xfId="0" applyAlignment="1" applyBorder="1" applyFont="1">
      <alignment horizontal="center"/>
    </xf>
    <xf borderId="31" fillId="0" fontId="2" numFmtId="0" xfId="0" applyBorder="1" applyFont="1"/>
    <xf borderId="28" fillId="2" fontId="6" numFmtId="0" xfId="0" applyAlignment="1" applyBorder="1" applyFont="1">
      <alignment horizontal="center"/>
    </xf>
    <xf borderId="27" fillId="2" fontId="6" numFmtId="0" xfId="0" applyAlignment="1" applyBorder="1" applyFont="1">
      <alignment horizontal="center"/>
    </xf>
    <xf borderId="27" fillId="20" fontId="7" numFmtId="0" xfId="0" applyBorder="1" applyFill="1" applyFont="1"/>
    <xf borderId="32" fillId="2" fontId="6" numFmtId="0" xfId="0" applyAlignment="1" applyBorder="1" applyFont="1">
      <alignment horizontal="center"/>
    </xf>
    <xf borderId="27" fillId="5" fontId="7" numFmtId="0" xfId="0" applyBorder="1" applyFont="1"/>
    <xf borderId="33" fillId="2" fontId="4" numFmtId="0" xfId="0" applyAlignment="1" applyBorder="1" applyFont="1">
      <alignment horizontal="center"/>
    </xf>
    <xf borderId="33" fillId="2" fontId="6" numFmtId="0" xfId="0" applyAlignment="1" applyBorder="1" applyFont="1">
      <alignment horizontal="center"/>
    </xf>
    <xf borderId="27" fillId="0" fontId="7" numFmtId="1" xfId="0" applyAlignment="1" applyBorder="1" applyFont="1" applyNumberFormat="1">
      <alignment horizontal="center"/>
    </xf>
    <xf borderId="27" fillId="2" fontId="6" numFmtId="1" xfId="0" applyAlignment="1" applyBorder="1" applyFont="1" applyNumberFormat="1">
      <alignment horizontal="center"/>
    </xf>
    <xf borderId="34" fillId="20" fontId="7" numFmtId="0" xfId="0" applyBorder="1" applyFont="1"/>
    <xf borderId="27" fillId="19" fontId="7" numFmtId="4" xfId="0" applyBorder="1" applyFont="1" applyNumberFormat="1"/>
    <xf borderId="35" fillId="20" fontId="7" numFmtId="0" xfId="0" applyBorder="1" applyFont="1"/>
    <xf borderId="27" fillId="0" fontId="7" numFmtId="164" xfId="0" applyAlignment="1" applyBorder="1" applyFont="1" applyNumberFormat="1">
      <alignment horizontal="center"/>
    </xf>
    <xf borderId="27" fillId="0" fontId="7" numFmtId="166" xfId="0" applyBorder="1" applyFont="1" applyNumberFormat="1"/>
    <xf borderId="1" fillId="21" fontId="6" numFmtId="0" xfId="0" applyAlignment="1" applyBorder="1" applyFill="1" applyFont="1">
      <alignment horizontal="center"/>
    </xf>
    <xf borderId="27" fillId="21" fontId="6" numFmtId="0" xfId="0" applyAlignment="1" applyBorder="1" applyFont="1">
      <alignment horizontal="center"/>
    </xf>
    <xf borderId="27" fillId="21" fontId="4" numFmtId="0" xfId="0" applyAlignment="1" applyBorder="1" applyFont="1">
      <alignment horizontal="center"/>
    </xf>
    <xf borderId="27" fillId="19" fontId="7" numFmtId="167" xfId="0" applyBorder="1" applyFont="1" applyNumberFormat="1"/>
    <xf borderId="27" fillId="20" fontId="7" numFmtId="0" xfId="0" applyAlignment="1" applyBorder="1" applyFont="1">
      <alignment horizontal="left" shrinkToFit="1" vertical="center" wrapText="0"/>
    </xf>
    <xf borderId="27" fillId="0" fontId="7" numFmtId="164" xfId="0" applyAlignment="1" applyBorder="1" applyFont="1" applyNumberFormat="1">
      <alignment horizontal="center" shrinkToFit="1" wrapText="0"/>
    </xf>
    <xf borderId="7" fillId="3" fontId="7" numFmtId="0" xfId="0" applyBorder="1" applyFont="1"/>
    <xf borderId="36" fillId="2" fontId="6" numFmtId="0" xfId="0" applyAlignment="1" applyBorder="1" applyFont="1">
      <alignment horizontal="center"/>
    </xf>
    <xf borderId="37" fillId="0" fontId="2" numFmtId="0" xfId="0" applyBorder="1" applyFont="1"/>
    <xf borderId="38" fillId="0" fontId="2" numFmtId="0" xfId="0" applyBorder="1" applyFont="1"/>
    <xf borderId="0" fillId="0" fontId="3" numFmtId="167" xfId="0" applyFont="1" applyNumberFormat="1"/>
    <xf borderId="39" fillId="22" fontId="12" numFmtId="0" xfId="0" applyAlignment="1" applyBorder="1" applyFill="1" applyFont="1">
      <alignment horizontal="center"/>
    </xf>
    <xf borderId="40" fillId="0" fontId="2" numFmtId="0" xfId="0" applyBorder="1" applyFont="1"/>
    <xf borderId="41" fillId="0" fontId="2" numFmtId="0" xfId="0" applyBorder="1" applyFont="1"/>
    <xf borderId="22" fillId="22" fontId="7" numFmtId="0" xfId="0" applyBorder="1" applyFont="1"/>
    <xf borderId="22" fillId="22" fontId="12" numFmtId="0" xfId="0" applyAlignment="1" applyBorder="1" applyFont="1">
      <alignment horizontal="center"/>
    </xf>
    <xf borderId="27" fillId="2" fontId="6" numFmtId="164" xfId="0" applyAlignment="1" applyBorder="1" applyFont="1" applyNumberFormat="1">
      <alignment horizontal="center"/>
    </xf>
    <xf borderId="0" fillId="0" fontId="7" numFmtId="168" xfId="0" applyFont="1" applyNumberFormat="1"/>
    <xf borderId="39" fillId="16" fontId="12" numFmtId="0" xfId="0" applyAlignment="1" applyBorder="1" applyFont="1">
      <alignment horizontal="center"/>
    </xf>
    <xf borderId="42" fillId="21" fontId="6" numFmtId="0" xfId="0" applyAlignment="1" applyBorder="1" applyFont="1">
      <alignment horizontal="center"/>
    </xf>
    <xf borderId="43" fillId="0" fontId="2" numFmtId="0" xfId="0" applyBorder="1" applyFont="1"/>
    <xf borderId="22" fillId="16" fontId="7" numFmtId="0" xfId="0" applyBorder="1" applyFont="1"/>
    <xf borderId="22" fillId="16" fontId="12" numFmtId="0" xfId="0" applyAlignment="1" applyBorder="1" applyFont="1">
      <alignment horizontal="center"/>
    </xf>
    <xf borderId="44" fillId="0" fontId="7" numFmtId="164" xfId="0" applyAlignment="1" applyBorder="1" applyFont="1" applyNumberFormat="1">
      <alignment horizontal="center"/>
    </xf>
    <xf borderId="27" fillId="21" fontId="6" numFmtId="164" xfId="0" applyAlignment="1" applyBorder="1" applyFont="1" applyNumberFormat="1">
      <alignment horizontal="center"/>
    </xf>
    <xf borderId="42" fillId="21" fontId="4" numFmtId="0" xfId="0" applyAlignment="1" applyBorder="1" applyFont="1">
      <alignment horizontal="center"/>
    </xf>
    <xf borderId="34" fillId="21" fontId="4" numFmtId="0" xfId="0" applyAlignment="1" applyBorder="1" applyFont="1">
      <alignment horizontal="center"/>
    </xf>
    <xf borderId="34" fillId="21" fontId="6" numFmtId="0" xfId="0" applyAlignment="1" applyBorder="1" applyFont="1">
      <alignment horizontal="center"/>
    </xf>
    <xf borderId="22" fillId="0" fontId="7" numFmtId="164" xfId="0" applyAlignment="1" applyBorder="1" applyFont="1" applyNumberFormat="1">
      <alignment horizontal="center"/>
    </xf>
    <xf borderId="0" fillId="0" fontId="8" numFmtId="0" xfId="0" applyFont="1"/>
    <xf borderId="33" fillId="21" fontId="6" numFmtId="0" xfId="0" applyAlignment="1" applyBorder="1" applyFont="1">
      <alignment horizontal="center"/>
    </xf>
    <xf borderId="33" fillId="21" fontId="6" numFmtId="1" xfId="0" applyAlignment="1" applyBorder="1" applyFont="1" applyNumberFormat="1">
      <alignment horizontal="center"/>
    </xf>
    <xf borderId="25" fillId="5" fontId="7" numFmtId="0" xfId="0" applyAlignment="1" applyBorder="1" applyFont="1">
      <alignment horizontal="left" vertical="center"/>
    </xf>
    <xf borderId="45" fillId="5" fontId="7" numFmtId="0" xfId="0" applyAlignment="1" applyBorder="1" applyFont="1">
      <alignment horizontal="left" vertical="center"/>
    </xf>
    <xf borderId="46" fillId="0" fontId="7" numFmtId="164" xfId="0" applyAlignment="1" applyBorder="1" applyFont="1" applyNumberFormat="1">
      <alignment horizontal="center"/>
    </xf>
    <xf borderId="27" fillId="21" fontId="6" numFmtId="1" xfId="0" applyAlignment="1" applyBorder="1" applyFont="1" applyNumberFormat="1">
      <alignment horizontal="center"/>
    </xf>
    <xf borderId="47" fillId="0" fontId="3" numFmtId="0" xfId="0" applyBorder="1" applyFont="1"/>
    <xf borderId="4" fillId="2" fontId="16" numFmtId="0" xfId="0" applyAlignment="1" applyBorder="1" applyFont="1">
      <alignment horizontal="center"/>
    </xf>
    <xf borderId="48" fillId="2" fontId="17" numFmtId="0" xfId="0" applyAlignment="1" applyBorder="1" applyFont="1">
      <alignment horizontal="center"/>
    </xf>
    <xf borderId="49" fillId="2" fontId="16" numFmtId="0" xfId="0" applyAlignment="1" applyBorder="1" applyFont="1">
      <alignment horizontal="center"/>
    </xf>
    <xf borderId="50" fillId="0" fontId="2" numFmtId="0" xfId="0" applyBorder="1" applyFont="1"/>
    <xf borderId="51" fillId="0" fontId="2" numFmtId="0" xfId="0" applyBorder="1" applyFont="1"/>
    <xf borderId="52" fillId="2" fontId="16" numFmtId="0" xfId="0" applyAlignment="1" applyBorder="1" applyFont="1">
      <alignment horizontal="center"/>
    </xf>
    <xf borderId="53" fillId="0" fontId="2" numFmtId="0" xfId="0" applyBorder="1" applyFont="1"/>
    <xf borderId="52" fillId="2" fontId="17" numFmtId="0" xfId="0" applyAlignment="1" applyBorder="1" applyFont="1">
      <alignment horizontal="center"/>
    </xf>
    <xf borderId="7" fillId="2" fontId="16" numFmtId="0" xfId="0" applyAlignment="1" applyBorder="1" applyFont="1">
      <alignment horizontal="left"/>
    </xf>
    <xf borderId="54" fillId="2" fontId="16" numFmtId="0" xfId="0" applyAlignment="1" applyBorder="1" applyFont="1">
      <alignment horizontal="center"/>
    </xf>
    <xf borderId="55" fillId="2" fontId="16" numFmtId="0" xfId="0" applyAlignment="1" applyBorder="1" applyFont="1">
      <alignment horizontal="center"/>
    </xf>
    <xf borderId="56" fillId="2" fontId="16" numFmtId="0" xfId="0" applyAlignment="1" applyBorder="1" applyFont="1">
      <alignment horizontal="center"/>
    </xf>
    <xf borderId="57" fillId="2" fontId="16" numFmtId="0" xfId="0" applyAlignment="1" applyBorder="1" applyFont="1">
      <alignment horizontal="center"/>
    </xf>
    <xf borderId="55" fillId="3" fontId="18" numFmtId="0" xfId="0" applyAlignment="1" applyBorder="1" applyFont="1">
      <alignment vertical="center"/>
    </xf>
    <xf borderId="57" fillId="3" fontId="18" numFmtId="0" xfId="0" applyAlignment="1" applyBorder="1" applyFont="1">
      <alignment vertical="center"/>
    </xf>
    <xf borderId="55" fillId="3" fontId="18" numFmtId="165" xfId="0" applyAlignment="1" applyBorder="1" applyFont="1" applyNumberFormat="1">
      <alignment vertical="center"/>
    </xf>
    <xf borderId="57" fillId="3" fontId="18" numFmtId="167" xfId="0" applyAlignment="1" applyBorder="1" applyFont="1" applyNumberFormat="1">
      <alignment vertical="center"/>
    </xf>
    <xf borderId="55" fillId="3" fontId="18" numFmtId="169" xfId="0" applyAlignment="1" applyBorder="1" applyFont="1" applyNumberFormat="1">
      <alignment vertical="center"/>
    </xf>
    <xf borderId="57" fillId="3" fontId="18" numFmtId="3" xfId="0" applyAlignment="1" applyBorder="1" applyFont="1" applyNumberFormat="1">
      <alignment vertical="center"/>
    </xf>
    <xf borderId="57" fillId="3" fontId="18" numFmtId="169" xfId="0" applyAlignment="1" applyBorder="1" applyFont="1" applyNumberFormat="1">
      <alignment vertical="center"/>
    </xf>
    <xf borderId="54" fillId="3" fontId="18" numFmtId="0" xfId="0" applyAlignment="1" applyBorder="1" applyFont="1">
      <alignment horizontal="right" vertical="center"/>
    </xf>
    <xf borderId="58" fillId="3" fontId="18" numFmtId="165" xfId="0" applyAlignment="1" applyBorder="1" applyFont="1" applyNumberFormat="1">
      <alignment vertical="center"/>
    </xf>
    <xf borderId="58" fillId="20" fontId="18" numFmtId="165" xfId="0" applyAlignment="1" applyBorder="1" applyFont="1" applyNumberFormat="1">
      <alignment vertical="center"/>
    </xf>
    <xf borderId="57" fillId="20" fontId="18" numFmtId="165" xfId="0" applyAlignment="1" applyBorder="1" applyFont="1" applyNumberFormat="1">
      <alignment vertical="center"/>
    </xf>
    <xf borderId="59" fillId="20" fontId="18" numFmtId="165" xfId="0" applyAlignment="1" applyBorder="1" applyFont="1" applyNumberFormat="1">
      <alignment vertical="center"/>
    </xf>
    <xf borderId="7" fillId="3" fontId="16" numFmtId="0" xfId="0" applyAlignment="1" applyBorder="1" applyFont="1">
      <alignment horizontal="right" vertical="center"/>
    </xf>
    <xf borderId="7" fillId="3" fontId="13" numFmtId="0" xfId="0" applyAlignment="1" applyBorder="1" applyFont="1">
      <alignment vertical="center"/>
    </xf>
    <xf borderId="7" fillId="3" fontId="13" numFmtId="165" xfId="0" applyAlignment="1" applyBorder="1" applyFont="1" applyNumberFormat="1">
      <alignment vertical="center"/>
    </xf>
    <xf borderId="60" fillId="3" fontId="13" numFmtId="0" xfId="0" applyAlignment="1" applyBorder="1" applyFont="1">
      <alignment vertical="center"/>
    </xf>
    <xf borderId="60" fillId="3" fontId="16" numFmtId="0" xfId="0" applyAlignment="1" applyBorder="1" applyFont="1">
      <alignment horizontal="center"/>
    </xf>
    <xf borderId="7" fillId="3" fontId="16" numFmtId="0" xfId="0" applyAlignment="1" applyBorder="1" applyFont="1">
      <alignment horizontal="center"/>
    </xf>
    <xf borderId="61" fillId="3" fontId="16" numFmtId="0" xfId="0" applyAlignment="1" applyBorder="1" applyFont="1">
      <alignment horizontal="center"/>
    </xf>
    <xf borderId="62" fillId="3" fontId="16" numFmtId="0" xfId="0" applyAlignment="1" applyBorder="1" applyFont="1">
      <alignment horizontal="center"/>
    </xf>
    <xf borderId="63" fillId="3" fontId="16" numFmtId="0" xfId="0" applyAlignment="1" applyBorder="1" applyFont="1">
      <alignment horizontal="center"/>
    </xf>
    <xf borderId="64" fillId="3" fontId="16" numFmtId="0" xfId="0" applyAlignment="1" applyBorder="1" applyFont="1">
      <alignment horizontal="center"/>
    </xf>
    <xf borderId="65" fillId="3" fontId="16" numFmtId="0" xfId="0" applyAlignment="1" applyBorder="1" applyFont="1">
      <alignment horizontal="center"/>
    </xf>
    <xf borderId="54" fillId="2" fontId="16" numFmtId="0" xfId="0" applyAlignment="1" applyBorder="1" applyFont="1">
      <alignment horizontal="left"/>
    </xf>
    <xf borderId="56" fillId="23" fontId="16" numFmtId="0" xfId="0" applyAlignment="1" applyBorder="1" applyFill="1" applyFont="1">
      <alignment horizontal="center"/>
    </xf>
    <xf borderId="54" fillId="23" fontId="16" numFmtId="0" xfId="0" applyAlignment="1" applyBorder="1" applyFont="1">
      <alignment horizontal="center"/>
    </xf>
    <xf borderId="55" fillId="23" fontId="16" numFmtId="0" xfId="0" applyAlignment="1" applyBorder="1" applyFont="1">
      <alignment horizontal="center"/>
    </xf>
    <xf borderId="56" fillId="13" fontId="16" numFmtId="0" xfId="0" applyAlignment="1" applyBorder="1" applyFont="1">
      <alignment horizontal="center"/>
    </xf>
    <xf borderId="54" fillId="13" fontId="16" numFmtId="0" xfId="0" applyAlignment="1" applyBorder="1" applyFont="1">
      <alignment horizontal="center"/>
    </xf>
    <xf borderId="55" fillId="13" fontId="16" numFmtId="0" xfId="0" applyAlignment="1" applyBorder="1" applyFont="1">
      <alignment horizontal="center"/>
    </xf>
    <xf borderId="56" fillId="16" fontId="16" numFmtId="0" xfId="0" applyAlignment="1" applyBorder="1" applyFont="1">
      <alignment horizontal="center"/>
    </xf>
    <xf borderId="54" fillId="16" fontId="16" numFmtId="0" xfId="0" applyAlignment="1" applyBorder="1" applyFont="1">
      <alignment horizontal="center"/>
    </xf>
    <xf borderId="55" fillId="16" fontId="16" numFmtId="0" xfId="0" applyAlignment="1" applyBorder="1" applyFont="1">
      <alignment horizontal="center"/>
    </xf>
    <xf borderId="56" fillId="24" fontId="16" numFmtId="0" xfId="0" applyAlignment="1" applyBorder="1" applyFill="1" applyFont="1">
      <alignment horizontal="center"/>
    </xf>
    <xf borderId="54" fillId="24" fontId="16" numFmtId="0" xfId="0" applyAlignment="1" applyBorder="1" applyFont="1">
      <alignment horizontal="center"/>
    </xf>
    <xf borderId="55" fillId="24" fontId="16" numFmtId="0" xfId="0" applyAlignment="1" applyBorder="1" applyFont="1">
      <alignment horizontal="center"/>
    </xf>
    <xf borderId="56" fillId="18" fontId="16" numFmtId="0" xfId="0" applyAlignment="1" applyBorder="1" applyFont="1">
      <alignment horizontal="center"/>
    </xf>
    <xf borderId="54" fillId="18" fontId="16" numFmtId="0" xfId="0" applyAlignment="1" applyBorder="1" applyFont="1">
      <alignment horizontal="center"/>
    </xf>
    <xf borderId="55" fillId="18" fontId="16" numFmtId="0" xfId="0" applyAlignment="1" applyBorder="1" applyFont="1">
      <alignment horizontal="center"/>
    </xf>
    <xf borderId="56" fillId="25" fontId="16" numFmtId="0" xfId="0" applyAlignment="1" applyBorder="1" applyFill="1" applyFont="1">
      <alignment horizontal="center"/>
    </xf>
    <xf borderId="54" fillId="25" fontId="16" numFmtId="0" xfId="0" applyAlignment="1" applyBorder="1" applyFont="1">
      <alignment horizontal="center"/>
    </xf>
    <xf borderId="55" fillId="25" fontId="16" numFmtId="0" xfId="0" applyAlignment="1" applyBorder="1" applyFont="1">
      <alignment horizontal="center"/>
    </xf>
    <xf borderId="56" fillId="11" fontId="16" numFmtId="0" xfId="0" applyAlignment="1" applyBorder="1" applyFont="1">
      <alignment horizontal="center"/>
    </xf>
    <xf borderId="54" fillId="11" fontId="16" numFmtId="0" xfId="0" applyAlignment="1" applyBorder="1" applyFont="1">
      <alignment horizontal="center"/>
    </xf>
    <xf borderId="55" fillId="11" fontId="16" numFmtId="0" xfId="0" applyAlignment="1" applyBorder="1" applyFont="1">
      <alignment horizontal="center"/>
    </xf>
    <xf borderId="56" fillId="26" fontId="16" numFmtId="0" xfId="0" applyAlignment="1" applyBorder="1" applyFill="1" applyFont="1">
      <alignment horizontal="center"/>
    </xf>
    <xf borderId="54" fillId="26" fontId="16" numFmtId="0" xfId="0" applyAlignment="1" applyBorder="1" applyFont="1">
      <alignment horizontal="center"/>
    </xf>
    <xf borderId="55" fillId="26" fontId="16" numFmtId="0" xfId="0" applyAlignment="1" applyBorder="1" applyFont="1">
      <alignment horizontal="center"/>
    </xf>
    <xf borderId="56" fillId="21" fontId="16" numFmtId="0" xfId="0" applyAlignment="1" applyBorder="1" applyFont="1">
      <alignment horizontal="center"/>
    </xf>
    <xf borderId="54" fillId="21" fontId="16" numFmtId="0" xfId="0" applyAlignment="1" applyBorder="1" applyFont="1">
      <alignment horizontal="center"/>
    </xf>
    <xf borderId="28" fillId="0" fontId="3" numFmtId="0" xfId="0" applyBorder="1" applyFont="1"/>
    <xf borderId="66" fillId="0" fontId="3" numFmtId="1" xfId="0" applyAlignment="1" applyBorder="1" applyFont="1" applyNumberFormat="1">
      <alignment horizontal="center"/>
    </xf>
    <xf borderId="29" fillId="0" fontId="3" numFmtId="165" xfId="0" applyBorder="1" applyFont="1" applyNumberFormat="1"/>
    <xf borderId="58" fillId="20" fontId="3" numFmtId="165" xfId="0" applyBorder="1" applyFont="1" applyNumberFormat="1"/>
    <xf borderId="67" fillId="0" fontId="3" numFmtId="164" xfId="0" applyAlignment="1" applyBorder="1" applyFont="1" applyNumberFormat="1">
      <alignment horizontal="center"/>
    </xf>
    <xf borderId="47" fillId="0" fontId="3" numFmtId="164" xfId="0" applyAlignment="1" applyBorder="1" applyFont="1" applyNumberFormat="1">
      <alignment horizontal="center"/>
    </xf>
    <xf borderId="47" fillId="0" fontId="3" numFmtId="0" xfId="0" applyAlignment="1" applyBorder="1" applyFont="1">
      <alignment horizontal="center"/>
    </xf>
    <xf borderId="60" fillId="20" fontId="3" numFmtId="0" xfId="0" applyBorder="1" applyFont="1"/>
    <xf borderId="7" fillId="20" fontId="3" numFmtId="165" xfId="0" applyBorder="1" applyFont="1" applyNumberFormat="1"/>
    <xf borderId="60" fillId="20" fontId="3" numFmtId="3" xfId="0" applyBorder="1" applyFont="1" applyNumberFormat="1"/>
    <xf borderId="59" fillId="20" fontId="3" numFmtId="165" xfId="0" applyBorder="1" applyFont="1" applyNumberFormat="1"/>
    <xf borderId="60" fillId="20" fontId="3" numFmtId="1" xfId="0" applyBorder="1" applyFont="1" applyNumberFormat="1"/>
    <xf borderId="0" fillId="0" fontId="3" numFmtId="164" xfId="0" applyFont="1" applyNumberFormat="1"/>
    <xf borderId="66" fillId="0" fontId="3" numFmtId="0" xfId="0" applyAlignment="1" applyBorder="1" applyFont="1">
      <alignment horizontal="center"/>
    </xf>
    <xf borderId="47" fillId="0" fontId="3" numFmtId="1" xfId="0" applyAlignment="1" applyBorder="1" applyFont="1" applyNumberFormat="1">
      <alignment horizontal="center"/>
    </xf>
    <xf borderId="0" fillId="0" fontId="3" numFmtId="1" xfId="0" applyFont="1" applyNumberFormat="1"/>
    <xf borderId="27" fillId="20" fontId="3" numFmtId="0" xfId="0" applyBorder="1" applyFont="1"/>
    <xf borderId="27" fillId="0" fontId="3" numFmtId="0" xfId="0" applyBorder="1" applyFont="1"/>
    <xf borderId="68" fillId="0" fontId="3" numFmtId="0" xfId="0" applyAlignment="1" applyBorder="1" applyFont="1">
      <alignment horizontal="center"/>
    </xf>
    <xf borderId="69" fillId="0" fontId="3" numFmtId="164" xfId="0" applyAlignment="1" applyBorder="1" applyFont="1" applyNumberFormat="1">
      <alignment horizontal="center"/>
    </xf>
    <xf borderId="0" fillId="0" fontId="3" numFmtId="165" xfId="0" applyFont="1" applyNumberFormat="1"/>
    <xf borderId="70" fillId="20" fontId="3" numFmtId="165" xfId="0" applyBorder="1" applyFont="1" applyNumberFormat="1"/>
    <xf borderId="27" fillId="22" fontId="13" numFmtId="0" xfId="0" applyBorder="1" applyFont="1"/>
    <xf borderId="71" fillId="22" fontId="13" numFmtId="1" xfId="0" applyAlignment="1" applyBorder="1" applyFont="1" applyNumberFormat="1">
      <alignment horizontal="center"/>
    </xf>
    <xf borderId="70" fillId="22" fontId="3" numFmtId="165" xfId="0" applyBorder="1" applyFont="1" applyNumberFormat="1"/>
    <xf borderId="70" fillId="22" fontId="13" numFmtId="165" xfId="0" applyBorder="1" applyFont="1" applyNumberFormat="1"/>
    <xf borderId="72" fillId="22" fontId="13" numFmtId="164" xfId="0" applyAlignment="1" applyBorder="1" applyFont="1" applyNumberFormat="1">
      <alignment horizontal="center"/>
    </xf>
    <xf borderId="57" fillId="22" fontId="13" numFmtId="164" xfId="0" applyAlignment="1" applyBorder="1" applyFont="1" applyNumberFormat="1">
      <alignment horizontal="center"/>
    </xf>
    <xf borderId="58" fillId="22" fontId="13" numFmtId="165" xfId="0" applyBorder="1" applyFont="1" applyNumberFormat="1"/>
    <xf borderId="60" fillId="22" fontId="13" numFmtId="164" xfId="0" applyAlignment="1" applyBorder="1" applyFont="1" applyNumberFormat="1">
      <alignment horizontal="center"/>
    </xf>
    <xf borderId="7" fillId="22" fontId="13" numFmtId="165" xfId="0" applyBorder="1" applyFont="1" applyNumberFormat="1"/>
    <xf borderId="60" fillId="22" fontId="13" numFmtId="1" xfId="0" applyAlignment="1" applyBorder="1" applyFont="1" applyNumberFormat="1">
      <alignment horizontal="center"/>
    </xf>
    <xf borderId="7" fillId="22" fontId="3" numFmtId="165" xfId="0" applyBorder="1" applyFont="1" applyNumberFormat="1"/>
    <xf borderId="60" fillId="22" fontId="13" numFmtId="1" xfId="0" applyBorder="1" applyFont="1" applyNumberFormat="1"/>
    <xf borderId="60" fillId="22" fontId="13" numFmtId="165" xfId="0" applyBorder="1" applyFont="1" applyNumberFormat="1"/>
    <xf borderId="27" fillId="20" fontId="13" numFmtId="0" xfId="0" applyBorder="1" applyFont="1"/>
    <xf borderId="73" fillId="0" fontId="3" numFmtId="0" xfId="0" applyBorder="1" applyFont="1"/>
    <xf borderId="73" fillId="0" fontId="3" numFmtId="165" xfId="0" applyBorder="1" applyFont="1" applyNumberFormat="1"/>
    <xf borderId="69" fillId="0" fontId="3" numFmtId="0" xfId="0" applyBorder="1" applyFont="1"/>
    <xf borderId="67" fillId="0" fontId="3" numFmtId="164" xfId="0" applyBorder="1" applyFont="1" applyNumberFormat="1"/>
    <xf borderId="47" fillId="0" fontId="3" numFmtId="1" xfId="0" applyBorder="1" applyFont="1" applyNumberFormat="1"/>
    <xf borderId="60" fillId="20" fontId="3" numFmtId="165" xfId="0" applyBorder="1" applyFont="1" applyNumberFormat="1"/>
    <xf borderId="7" fillId="22" fontId="3" numFmtId="0" xfId="0" applyBorder="1" applyFont="1"/>
    <xf borderId="74" fillId="21" fontId="13" numFmtId="0" xfId="0" applyAlignment="1" applyBorder="1" applyFont="1">
      <alignment horizontal="left"/>
    </xf>
    <xf borderId="74" fillId="21" fontId="13" numFmtId="0" xfId="0" applyAlignment="1" applyBorder="1" applyFont="1">
      <alignment horizontal="center"/>
    </xf>
    <xf borderId="75" fillId="21" fontId="13" numFmtId="0" xfId="0" applyAlignment="1" applyBorder="1" applyFont="1">
      <alignment horizontal="center"/>
    </xf>
    <xf borderId="60" fillId="21" fontId="13" numFmtId="0" xfId="0" applyAlignment="1" applyBorder="1" applyFont="1">
      <alignment horizontal="center"/>
    </xf>
    <xf borderId="7" fillId="21" fontId="13" numFmtId="0" xfId="0" applyAlignment="1" applyBorder="1" applyFont="1">
      <alignment horizontal="center"/>
    </xf>
    <xf borderId="76" fillId="20" fontId="3" numFmtId="0" xfId="0" applyBorder="1" applyFont="1"/>
    <xf borderId="77" fillId="0" fontId="3" numFmtId="0" xfId="0" applyBorder="1" applyFont="1"/>
    <xf borderId="77" fillId="0" fontId="3" numFmtId="165" xfId="0" applyBorder="1" applyFont="1" applyNumberFormat="1"/>
    <xf borderId="78" fillId="20" fontId="3" numFmtId="165" xfId="0" applyBorder="1" applyFont="1" applyNumberFormat="1"/>
    <xf borderId="79" fillId="0" fontId="3" numFmtId="0" xfId="0" applyBorder="1" applyFont="1"/>
    <xf borderId="80" fillId="0" fontId="3" numFmtId="164" xfId="0" applyBorder="1" applyFont="1" applyNumberFormat="1"/>
    <xf borderId="81" fillId="0" fontId="3" numFmtId="165" xfId="0" applyBorder="1" applyFont="1" applyNumberFormat="1"/>
    <xf borderId="80" fillId="0" fontId="3" numFmtId="1" xfId="0" applyAlignment="1" applyBorder="1" applyFont="1" applyNumberFormat="1">
      <alignment horizontal="center"/>
    </xf>
    <xf borderId="80" fillId="0" fontId="3" numFmtId="164" xfId="0" applyAlignment="1" applyBorder="1" applyFont="1" applyNumberFormat="1">
      <alignment horizontal="center"/>
    </xf>
    <xf borderId="81" fillId="0" fontId="3" numFmtId="165" xfId="0" applyAlignment="1" applyBorder="1" applyFont="1" applyNumberFormat="1">
      <alignment horizontal="center"/>
    </xf>
    <xf borderId="60" fillId="20" fontId="3" numFmtId="164" xfId="0" applyBorder="1" applyFont="1" applyNumberFormat="1"/>
    <xf borderId="60" fillId="20" fontId="3" numFmtId="170" xfId="0" applyBorder="1" applyFont="1" applyNumberFormat="1"/>
    <xf borderId="82" fillId="21" fontId="13" numFmtId="0" xfId="0" applyAlignment="1" applyBorder="1" applyFont="1">
      <alignment horizontal="left"/>
    </xf>
    <xf borderId="83" fillId="0" fontId="3" numFmtId="0" xfId="0" applyBorder="1" applyFont="1"/>
    <xf borderId="83" fillId="0" fontId="3" numFmtId="165" xfId="0" applyBorder="1" applyFont="1" applyNumberFormat="1"/>
    <xf borderId="84" fillId="20" fontId="3" numFmtId="165" xfId="0" applyBorder="1" applyFont="1" applyNumberFormat="1"/>
    <xf borderId="75" fillId="21" fontId="13" numFmtId="0" xfId="0" applyAlignment="1" applyBorder="1" applyFont="1">
      <alignment horizontal="left"/>
    </xf>
    <xf borderId="75" fillId="21" fontId="13" numFmtId="1" xfId="0" applyAlignment="1" applyBorder="1" applyFont="1" applyNumberFormat="1">
      <alignment horizontal="center"/>
    </xf>
    <xf borderId="82" fillId="21" fontId="13" numFmtId="165" xfId="0" applyAlignment="1" applyBorder="1" applyFont="1" applyNumberFormat="1">
      <alignment horizontal="left"/>
    </xf>
    <xf borderId="75" fillId="21" fontId="13" numFmtId="164" xfId="0" applyAlignment="1" applyBorder="1" applyFont="1" applyNumberFormat="1">
      <alignment horizontal="center"/>
    </xf>
    <xf borderId="60" fillId="21" fontId="13" numFmtId="164" xfId="0" applyAlignment="1" applyBorder="1" applyFont="1" applyNumberFormat="1">
      <alignment horizontal="left"/>
    </xf>
    <xf borderId="7" fillId="21" fontId="13" numFmtId="0" xfId="0" applyAlignment="1" applyBorder="1" applyFont="1">
      <alignment horizontal="left"/>
    </xf>
    <xf borderId="7" fillId="21" fontId="13" numFmtId="165" xfId="0" applyAlignment="1" applyBorder="1" applyFont="1" applyNumberFormat="1">
      <alignment horizontal="left"/>
    </xf>
    <xf borderId="60" fillId="21" fontId="13" numFmtId="170" xfId="0" applyAlignment="1" applyBorder="1" applyFont="1" applyNumberFormat="1">
      <alignment horizontal="left"/>
    </xf>
    <xf borderId="60" fillId="21" fontId="13" numFmtId="171" xfId="0" applyAlignment="1" applyBorder="1" applyFont="1" applyNumberFormat="1">
      <alignment horizontal="left"/>
    </xf>
    <xf borderId="47" fillId="0" fontId="3" numFmtId="165" xfId="0" applyBorder="1" applyFont="1" applyNumberFormat="1"/>
    <xf borderId="25" fillId="27" fontId="13" numFmtId="0" xfId="0" applyAlignment="1" applyBorder="1" applyFill="1" applyFont="1">
      <alignment horizontal="left" vertical="center"/>
    </xf>
    <xf borderId="25" fillId="27" fontId="13" numFmtId="0" xfId="0" applyAlignment="1" applyBorder="1" applyFont="1">
      <alignment horizontal="center" vertical="center"/>
    </xf>
    <xf borderId="25" fillId="27" fontId="3" numFmtId="0" xfId="0" applyAlignment="1" applyBorder="1" applyFont="1">
      <alignment horizontal="left" vertical="center"/>
    </xf>
    <xf borderId="77" fillId="0" fontId="3" numFmtId="164" xfId="0" applyAlignment="1" applyBorder="1" applyFont="1" applyNumberFormat="1">
      <alignment horizontal="center"/>
    </xf>
    <xf borderId="81" fillId="0" fontId="3" numFmtId="164" xfId="0" applyAlignment="1" applyBorder="1" applyFont="1" applyNumberFormat="1">
      <alignment horizontal="center"/>
    </xf>
    <xf borderId="68" fillId="0" fontId="3" numFmtId="165" xfId="0" applyBorder="1" applyFont="1" applyNumberFormat="1"/>
    <xf borderId="21" fillId="27" fontId="13" numFmtId="164" xfId="0" applyAlignment="1" applyBorder="1" applyFont="1" applyNumberFormat="1">
      <alignment horizontal="center" vertical="center"/>
    </xf>
    <xf borderId="22" fillId="27" fontId="13" numFmtId="164" xfId="0" applyAlignment="1" applyBorder="1" applyFont="1" applyNumberFormat="1">
      <alignment horizontal="center" vertical="center"/>
    </xf>
    <xf borderId="23" fillId="27" fontId="13" numFmtId="165" xfId="0" applyAlignment="1" applyBorder="1" applyFont="1" applyNumberFormat="1">
      <alignment horizontal="center" vertical="center"/>
    </xf>
    <xf borderId="21" fillId="28" fontId="13" numFmtId="0" xfId="0" applyAlignment="1" applyBorder="1" applyFill="1" applyFont="1">
      <alignment horizontal="left" vertical="center"/>
    </xf>
    <xf borderId="21" fillId="28" fontId="13" numFmtId="0" xfId="0" applyAlignment="1" applyBorder="1" applyFont="1">
      <alignment horizontal="center" vertical="center"/>
    </xf>
    <xf borderId="25" fillId="28" fontId="13" numFmtId="0" xfId="0" applyAlignment="1" applyBorder="1" applyFont="1">
      <alignment horizontal="center" vertical="center"/>
    </xf>
    <xf borderId="85" fillId="28" fontId="13" numFmtId="0" xfId="0" applyAlignment="1" applyBorder="1" applyFont="1">
      <alignment horizontal="center" vertical="center"/>
    </xf>
    <xf borderId="21" fillId="28" fontId="3" numFmtId="0" xfId="0" applyAlignment="1" applyBorder="1" applyFont="1">
      <alignment horizontal="left" vertical="center"/>
    </xf>
    <xf borderId="77" fillId="0" fontId="3" numFmtId="1" xfId="0" applyAlignment="1" applyBorder="1" applyFont="1" applyNumberFormat="1">
      <alignment horizontal="center"/>
    </xf>
    <xf borderId="79" fillId="0" fontId="3" numFmtId="1" xfId="0" applyAlignment="1" applyBorder="1" applyFont="1" applyNumberFormat="1">
      <alignment horizontal="center"/>
    </xf>
    <xf borderId="26" fillId="28" fontId="3" numFmtId="0" xfId="0" applyAlignment="1" applyBorder="1" applyFont="1">
      <alignment horizontal="left" vertical="center"/>
    </xf>
    <xf borderId="26" fillId="28" fontId="13" numFmtId="0" xfId="0" applyAlignment="1" applyBorder="1" applyFont="1">
      <alignment horizontal="left" vertical="center"/>
    </xf>
    <xf borderId="26" fillId="28" fontId="13" numFmtId="1" xfId="0" applyAlignment="1" applyBorder="1" applyFont="1" applyNumberFormat="1">
      <alignment horizontal="center" vertical="center"/>
    </xf>
    <xf borderId="26" fillId="28" fontId="3" numFmtId="1" xfId="0" applyAlignment="1" applyBorder="1" applyFont="1" applyNumberFormat="1">
      <alignment horizontal="center" vertical="center"/>
    </xf>
    <xf borderId="86" fillId="28" fontId="13" numFmtId="165" xfId="0" applyAlignment="1" applyBorder="1" applyFont="1" applyNumberFormat="1">
      <alignment horizontal="center" vertical="center"/>
    </xf>
    <xf borderId="87" fillId="28" fontId="13" numFmtId="1" xfId="0" applyAlignment="1" applyBorder="1" applyFont="1" applyNumberFormat="1">
      <alignment horizontal="center" vertical="center"/>
    </xf>
    <xf borderId="88" fillId="0" fontId="3" numFmtId="164" xfId="0" applyBorder="1" applyFont="1" applyNumberFormat="1"/>
    <xf borderId="89" fillId="0" fontId="3" numFmtId="165" xfId="0" applyBorder="1" applyFont="1" applyNumberFormat="1"/>
    <xf borderId="90" fillId="29" fontId="16" numFmtId="0" xfId="0" applyAlignment="1" applyBorder="1" applyFill="1" applyFont="1">
      <alignment horizontal="left"/>
    </xf>
    <xf borderId="90" fillId="3" fontId="13" numFmtId="1" xfId="0" applyAlignment="1" applyBorder="1" applyFont="1" applyNumberFormat="1">
      <alignment horizontal="center"/>
    </xf>
    <xf borderId="90" fillId="3" fontId="13" numFmtId="165" xfId="0" applyBorder="1" applyFont="1" applyNumberFormat="1"/>
    <xf borderId="90" fillId="20" fontId="13" numFmtId="165" xfId="0" applyBorder="1" applyFont="1" applyNumberFormat="1"/>
    <xf borderId="90" fillId="3" fontId="13" numFmtId="0" xfId="0" applyBorder="1" applyFont="1"/>
    <xf borderId="90" fillId="0" fontId="13" numFmtId="165" xfId="0" applyBorder="1" applyFont="1" applyNumberFormat="1"/>
    <xf borderId="90" fillId="0" fontId="13" numFmtId="0" xfId="0" applyBorder="1" applyFont="1"/>
    <xf borderId="90" fillId="3" fontId="13" numFmtId="2" xfId="0" applyAlignment="1" applyBorder="1" applyFont="1" applyNumberFormat="1">
      <alignment horizontal="center"/>
    </xf>
    <xf borderId="90" fillId="0" fontId="13" numFmtId="4" xfId="0" applyBorder="1" applyFont="1" applyNumberFormat="1"/>
    <xf borderId="90" fillId="0" fontId="13" numFmtId="172" xfId="0" applyBorder="1" applyFont="1" applyNumberFormat="1"/>
    <xf borderId="7" fillId="3" fontId="13" numFmtId="0" xfId="0" applyAlignment="1" applyBorder="1" applyFont="1">
      <alignment horizontal="left"/>
    </xf>
    <xf borderId="7" fillId="3" fontId="13" numFmtId="1" xfId="0" applyAlignment="1" applyBorder="1" applyFont="1" applyNumberFormat="1">
      <alignment horizontal="center"/>
    </xf>
    <xf borderId="7" fillId="3" fontId="13" numFmtId="165" xfId="0" applyBorder="1" applyFont="1" applyNumberFormat="1"/>
    <xf borderId="7" fillId="20" fontId="13" numFmtId="165" xfId="0" applyBorder="1" applyFont="1" applyNumberFormat="1"/>
    <xf borderId="60" fillId="3" fontId="13" numFmtId="1" xfId="0" applyAlignment="1" applyBorder="1" applyFont="1" applyNumberFormat="1">
      <alignment horizontal="center"/>
    </xf>
    <xf borderId="7" fillId="3" fontId="13" numFmtId="0" xfId="0" applyBorder="1" applyFont="1"/>
    <xf borderId="0" fillId="0" fontId="13" numFmtId="165" xfId="0" applyFont="1" applyNumberFormat="1"/>
    <xf borderId="60" fillId="3" fontId="13" numFmtId="1" xfId="0" applyBorder="1" applyFont="1" applyNumberFormat="1"/>
    <xf borderId="0" fillId="0" fontId="13" numFmtId="0" xfId="0" applyFont="1"/>
    <xf borderId="47" fillId="0" fontId="13" numFmtId="165" xfId="0" applyBorder="1" applyFont="1" applyNumberFormat="1"/>
    <xf borderId="47" fillId="0" fontId="13" numFmtId="0" xfId="0" applyBorder="1" applyFont="1"/>
    <xf borderId="60" fillId="2" fontId="16" numFmtId="0" xfId="0" applyAlignment="1" applyBorder="1" applyFont="1">
      <alignment horizontal="center"/>
    </xf>
    <xf borderId="7" fillId="2" fontId="16" numFmtId="0" xfId="0" applyAlignment="1" applyBorder="1" applyFont="1">
      <alignment horizontal="center"/>
    </xf>
    <xf borderId="0" fillId="0" fontId="13" numFmtId="1" xfId="0" applyFont="1" applyNumberFormat="1"/>
    <xf borderId="58" fillId="20" fontId="13" numFmtId="165" xfId="0" applyBorder="1" applyFont="1" applyNumberFormat="1"/>
    <xf borderId="28" fillId="0" fontId="3" numFmtId="0" xfId="0" applyAlignment="1" applyBorder="1" applyFont="1">
      <alignment horizontal="center"/>
    </xf>
    <xf borderId="67" fillId="0" fontId="3" numFmtId="0" xfId="0" applyAlignment="1" applyBorder="1" applyFont="1">
      <alignment horizontal="center"/>
    </xf>
    <xf borderId="67" fillId="0" fontId="3" numFmtId="0" xfId="0" applyBorder="1" applyFont="1"/>
    <xf borderId="57" fillId="20" fontId="3" numFmtId="0" xfId="0" applyBorder="1" applyFont="1"/>
    <xf borderId="63" fillId="3" fontId="3" numFmtId="1" xfId="0" applyAlignment="1" applyBorder="1" applyFont="1" applyNumberFormat="1">
      <alignment horizontal="center"/>
    </xf>
    <xf borderId="55" fillId="3" fontId="18" numFmtId="1" xfId="0" applyAlignment="1" applyBorder="1" applyFont="1" applyNumberFormat="1">
      <alignment vertical="center"/>
    </xf>
    <xf borderId="28" fillId="0" fontId="3" numFmtId="165" xfId="0" applyAlignment="1" applyBorder="1" applyFont="1" applyNumberFormat="1">
      <alignment horizontal="center"/>
    </xf>
    <xf borderId="7" fillId="20" fontId="3" numFmtId="0" xfId="0" applyBorder="1" applyFont="1"/>
    <xf borderId="55" fillId="3" fontId="13" numFmtId="0" xfId="0" applyAlignment="1" applyBorder="1" applyFont="1">
      <alignment horizontal="left"/>
    </xf>
    <xf borderId="60" fillId="20" fontId="13" numFmtId="0" xfId="0" applyBorder="1" applyFont="1"/>
    <xf borderId="60" fillId="20" fontId="13" numFmtId="165" xfId="0" applyBorder="1" applyFont="1" applyNumberFormat="1"/>
    <xf borderId="28" fillId="0" fontId="13" numFmtId="0" xfId="0" applyAlignment="1" applyBorder="1" applyFont="1">
      <alignment horizontal="center"/>
    </xf>
    <xf borderId="67" fillId="0" fontId="13" numFmtId="0" xfId="0" applyAlignment="1" applyBorder="1" applyFont="1">
      <alignment horizontal="center"/>
    </xf>
    <xf borderId="58" fillId="3" fontId="13" numFmtId="0" xfId="0" applyBorder="1" applyFont="1"/>
    <xf borderId="59" fillId="20" fontId="13" numFmtId="165" xfId="0" applyBorder="1" applyFont="1" applyNumberFormat="1"/>
    <xf borderId="55" fillId="3" fontId="13" numFmtId="0" xfId="0" applyBorder="1" applyFont="1"/>
    <xf borderId="58" fillId="3" fontId="13" numFmtId="165" xfId="0" applyBorder="1" applyFont="1" applyNumberFormat="1"/>
    <xf borderId="57" fillId="3" fontId="13" numFmtId="0" xfId="0" applyBorder="1" applyFont="1"/>
    <xf borderId="67" fillId="0" fontId="13" numFmtId="0" xfId="0" applyBorder="1" applyFont="1"/>
    <xf borderId="57" fillId="20" fontId="13" numFmtId="0" xfId="0" applyBorder="1" applyFont="1"/>
    <xf borderId="57" fillId="20" fontId="13" numFmtId="165" xfId="0" applyBorder="1" applyFont="1" applyNumberFormat="1"/>
    <xf borderId="58" fillId="3" fontId="18" numFmtId="0" xfId="0" applyAlignment="1" applyBorder="1" applyFont="1">
      <alignment vertical="center"/>
    </xf>
    <xf borderId="29" fillId="0" fontId="3" numFmtId="0" xfId="0" applyBorder="1" applyFont="1"/>
    <xf borderId="57" fillId="20" fontId="18" numFmtId="0" xfId="0" applyAlignment="1" applyBorder="1" applyFont="1">
      <alignment vertical="center"/>
    </xf>
    <xf borderId="58" fillId="20" fontId="18" numFmtId="0" xfId="0" applyAlignment="1" applyBorder="1" applyFont="1">
      <alignment vertical="center"/>
    </xf>
    <xf borderId="7" fillId="3" fontId="18" numFmtId="0" xfId="0" applyAlignment="1" applyBorder="1" applyFont="1">
      <alignment horizontal="right" vertical="center"/>
    </xf>
    <xf borderId="29" fillId="0" fontId="13" numFmtId="0" xfId="0" applyBorder="1" applyFont="1"/>
    <xf borderId="54" fillId="30" fontId="16" numFmtId="0" xfId="0" applyAlignment="1" applyBorder="1" applyFill="1" applyFont="1">
      <alignment horizontal="right"/>
    </xf>
    <xf borderId="55" fillId="30" fontId="16" numFmtId="173" xfId="0" applyAlignment="1" applyBorder="1" applyFont="1" applyNumberFormat="1">
      <alignment vertical="center"/>
    </xf>
    <xf borderId="58" fillId="30" fontId="16" numFmtId="173" xfId="0" applyAlignment="1" applyBorder="1" applyFont="1" applyNumberFormat="1">
      <alignment vertical="center"/>
    </xf>
    <xf borderId="7" fillId="30" fontId="16" numFmtId="165" xfId="0" applyBorder="1" applyFont="1" applyNumberFormat="1"/>
    <xf borderId="57" fillId="30" fontId="13" numFmtId="0" xfId="0" applyAlignment="1" applyBorder="1" applyFont="1">
      <alignment vertical="center"/>
    </xf>
    <xf borderId="58" fillId="30" fontId="13" numFmtId="0" xfId="0" applyAlignment="1" applyBorder="1" applyFont="1">
      <alignment vertical="center"/>
    </xf>
    <xf borderId="58" fillId="30" fontId="16" numFmtId="165" xfId="0" applyAlignment="1" applyBorder="1" applyFont="1" applyNumberFormat="1">
      <alignment vertical="center"/>
    </xf>
    <xf borderId="60" fillId="30" fontId="3" numFmtId="0" xfId="0" applyBorder="1" applyFont="1"/>
    <xf borderId="7" fillId="30" fontId="3" numFmtId="0" xfId="0" applyBorder="1" applyFont="1"/>
    <xf borderId="57" fillId="30" fontId="16" numFmtId="0" xfId="0" applyAlignment="1" applyBorder="1" applyFont="1">
      <alignment vertical="center"/>
    </xf>
    <xf borderId="58" fillId="30" fontId="16" numFmtId="0" xfId="0" applyAlignment="1" applyBorder="1" applyFont="1">
      <alignment vertical="center"/>
    </xf>
    <xf borderId="58" fillId="30" fontId="17" numFmtId="165" xfId="0" applyAlignment="1" applyBorder="1" applyFont="1" applyNumberFormat="1">
      <alignment vertical="center"/>
    </xf>
    <xf borderId="57" fillId="30" fontId="17" numFmtId="165" xfId="0" applyAlignment="1" applyBorder="1" applyFont="1" applyNumberFormat="1">
      <alignment vertical="center"/>
    </xf>
    <xf borderId="91" fillId="30" fontId="16" numFmtId="0" xfId="0" applyAlignment="1" applyBorder="1" applyFont="1">
      <alignment horizontal="right"/>
    </xf>
    <xf borderId="92" fillId="30" fontId="16" numFmtId="165" xfId="0" applyBorder="1" applyFont="1" applyNumberFormat="1"/>
    <xf borderId="93" fillId="30" fontId="16" numFmtId="165" xfId="0" applyBorder="1" applyFont="1" applyNumberFormat="1"/>
    <xf borderId="47" fillId="0" fontId="16" numFmtId="0" xfId="0" applyBorder="1" applyFont="1"/>
    <xf borderId="0" fillId="0" fontId="16" numFmtId="0" xfId="0" applyFont="1"/>
    <xf borderId="47" fillId="0" fontId="16" numFmtId="165" xfId="0" applyBorder="1" applyFont="1" applyNumberFormat="1"/>
    <xf borderId="0" fillId="0" fontId="16" numFmtId="165" xfId="0" applyFont="1" applyNumberFormat="1"/>
    <xf borderId="28" fillId="0" fontId="13" numFmtId="0" xfId="0" applyAlignment="1" applyBorder="1" applyFont="1">
      <alignment horizontal="right"/>
    </xf>
    <xf borderId="59" fillId="30" fontId="16" numFmtId="165" xfId="0" applyAlignment="1" applyBorder="1" applyFont="1" applyNumberFormat="1">
      <alignment vertical="center"/>
    </xf>
    <xf borderId="65" fillId="30" fontId="16" numFmtId="0" xfId="0" applyBorder="1" applyFont="1"/>
    <xf borderId="7" fillId="30" fontId="16" numFmtId="0" xfId="0" applyBorder="1" applyFont="1"/>
    <xf borderId="60" fillId="30" fontId="16" numFmtId="0" xfId="0" applyBorder="1" applyFont="1"/>
    <xf borderId="60" fillId="30" fontId="16" numFmtId="165" xfId="0" applyBorder="1" applyFont="1" applyNumberFormat="1"/>
    <xf borderId="70" fillId="20" fontId="3" numFmtId="0" xfId="0" applyBorder="1" applyFont="1"/>
    <xf borderId="89" fillId="0" fontId="3" numFmtId="0" xfId="0" applyBorder="1" applyFont="1"/>
    <xf borderId="62" fillId="20" fontId="3" numFmtId="0" xfId="0" applyBorder="1" applyFont="1"/>
    <xf borderId="88" fillId="0" fontId="3" numFmtId="0" xfId="0" applyBorder="1" applyFont="1"/>
    <xf borderId="94" fillId="30" fontId="16" numFmtId="165" xfId="0" applyBorder="1" applyFont="1" applyNumberFormat="1"/>
    <xf borderId="7" fillId="30" fontId="16" numFmtId="0" xfId="0" applyAlignment="1" applyBorder="1" applyFont="1">
      <alignment horizontal="right"/>
    </xf>
    <xf borderId="95" fillId="20" fontId="3" numFmtId="0" xfId="0" applyBorder="1" applyFont="1"/>
    <xf borderId="96" fillId="20" fontId="3" numFmtId="0" xfId="0" applyBorder="1" applyFont="1"/>
    <xf borderId="0" fillId="0" fontId="3" numFmtId="9" xfId="0" applyFont="1" applyNumberFormat="1"/>
    <xf borderId="0" fillId="0" fontId="3" numFmtId="174" xfId="0" applyFont="1" applyNumberFormat="1"/>
    <xf borderId="7" fillId="2" fontId="16" numFmtId="0" xfId="0" applyBorder="1" applyFont="1"/>
    <xf borderId="7" fillId="3" fontId="16" numFmtId="0" xfId="0" applyBorder="1" applyFont="1"/>
    <xf borderId="91" fillId="2" fontId="19" numFmtId="0" xfId="0" applyAlignment="1" applyBorder="1" applyFont="1">
      <alignment horizontal="center" shrinkToFit="0" vertical="center" wrapText="1"/>
    </xf>
    <xf borderId="97" fillId="22" fontId="19" numFmtId="0" xfId="0" applyAlignment="1" applyBorder="1" applyFont="1">
      <alignment horizontal="center" shrinkToFit="0" vertical="center" wrapText="1"/>
    </xf>
    <xf borderId="97" fillId="22" fontId="20" numFmtId="0" xfId="0" applyAlignment="1" applyBorder="1" applyFont="1">
      <alignment horizontal="center" shrinkToFit="0" vertical="center" wrapText="1"/>
    </xf>
    <xf borderId="65" fillId="22" fontId="19" numFmtId="0" xfId="0" applyAlignment="1" applyBorder="1" applyFont="1">
      <alignment horizontal="center" shrinkToFit="0" vertical="center" wrapText="1"/>
    </xf>
    <xf borderId="65" fillId="22" fontId="20" numFmtId="0" xfId="0" applyAlignment="1" applyBorder="1" applyFont="1">
      <alignment horizontal="center" shrinkToFit="0" vertical="center" wrapText="1"/>
    </xf>
    <xf borderId="0" fillId="0" fontId="19" numFmtId="0" xfId="0" applyAlignment="1" applyFont="1">
      <alignment horizontal="center" shrinkToFit="0" vertical="center" wrapText="1"/>
    </xf>
    <xf borderId="94" fillId="22" fontId="19" numFmtId="0" xfId="0" applyAlignment="1" applyBorder="1" applyFont="1">
      <alignment horizontal="center" shrinkToFit="0" vertical="center" wrapText="1"/>
    </xf>
    <xf borderId="98" fillId="0" fontId="13" numFmtId="0" xfId="0" applyBorder="1" applyFont="1"/>
    <xf borderId="98" fillId="0" fontId="3" numFmtId="165" xfId="0" applyBorder="1" applyFont="1" applyNumberFormat="1"/>
    <xf borderId="99" fillId="0" fontId="3" numFmtId="165" xfId="0" applyBorder="1" applyFont="1" applyNumberFormat="1"/>
    <xf borderId="100" fillId="0" fontId="3" numFmtId="165" xfId="0" applyBorder="1" applyFont="1" applyNumberFormat="1"/>
    <xf borderId="98" fillId="0" fontId="13" numFmtId="0" xfId="0" applyAlignment="1" applyBorder="1" applyFont="1">
      <alignment shrinkToFit="0" wrapText="1"/>
    </xf>
    <xf borderId="98" fillId="0" fontId="21" numFmtId="0" xfId="0" applyAlignment="1" applyBorder="1" applyFont="1">
      <alignment horizontal="right"/>
    </xf>
    <xf borderId="98" fillId="31" fontId="3" numFmtId="165" xfId="0" applyBorder="1" applyFill="1" applyFont="1" applyNumberFormat="1"/>
    <xf borderId="101" fillId="31" fontId="3" numFmtId="165" xfId="0" applyBorder="1" applyFont="1" applyNumberFormat="1"/>
    <xf borderId="98" fillId="32" fontId="13" numFmtId="3" xfId="0" applyAlignment="1" applyBorder="1" applyFill="1" applyFont="1" applyNumberFormat="1">
      <alignment horizontal="left" shrinkToFit="0" vertical="center" wrapText="1"/>
    </xf>
    <xf borderId="98" fillId="32" fontId="13" numFmtId="165" xfId="0" applyAlignment="1" applyBorder="1" applyFont="1" applyNumberFormat="1">
      <alignment vertical="center"/>
    </xf>
    <xf borderId="101" fillId="32" fontId="13" numFmtId="165" xfId="0" applyAlignment="1" applyBorder="1" applyFont="1" applyNumberFormat="1">
      <alignment vertical="center"/>
    </xf>
    <xf borderId="0" fillId="0" fontId="13" numFmtId="165" xfId="0" applyAlignment="1" applyFont="1" applyNumberFormat="1">
      <alignment vertical="center"/>
    </xf>
    <xf borderId="102" fillId="32" fontId="13" numFmtId="165" xfId="0" applyAlignment="1" applyBorder="1" applyFont="1" applyNumberFormat="1">
      <alignment vertical="center"/>
    </xf>
    <xf borderId="103" fillId="0" fontId="13" numFmtId="165" xfId="0" applyAlignment="1" applyBorder="1" applyFont="1" applyNumberFormat="1">
      <alignment vertical="center"/>
    </xf>
    <xf borderId="104" fillId="32" fontId="13" numFmtId="165" xfId="0" applyAlignment="1" applyBorder="1" applyFont="1" applyNumberFormat="1">
      <alignment vertical="center"/>
    </xf>
    <xf borderId="98" fillId="0" fontId="3" numFmtId="175" xfId="0" applyBorder="1" applyFont="1" applyNumberFormat="1"/>
    <xf borderId="99" fillId="0" fontId="3" numFmtId="175" xfId="0" applyBorder="1" applyFont="1" applyNumberFormat="1"/>
    <xf borderId="0" fillId="0" fontId="22" numFmtId="0" xfId="0" applyFont="1"/>
    <xf borderId="98" fillId="2" fontId="16" numFmtId="3" xfId="0" applyAlignment="1" applyBorder="1" applyFont="1" applyNumberFormat="1">
      <alignment horizontal="left" shrinkToFit="0" vertical="center" wrapText="1"/>
    </xf>
    <xf borderId="101" fillId="2" fontId="16" numFmtId="165" xfId="0" applyBorder="1" applyFont="1" applyNumberFormat="1"/>
    <xf borderId="105" fillId="2" fontId="16" numFmtId="165" xfId="0" applyBorder="1" applyFont="1" applyNumberFormat="1"/>
    <xf borderId="106" fillId="2" fontId="16" numFmtId="165" xfId="0" applyBorder="1" applyFont="1" applyNumberFormat="1"/>
    <xf borderId="107" fillId="0" fontId="3" numFmtId="0" xfId="0" applyBorder="1" applyFont="1"/>
    <xf borderId="106" fillId="2" fontId="19" numFmtId="0" xfId="0" applyAlignment="1" applyBorder="1" applyFont="1">
      <alignment horizontal="left" vertical="center"/>
    </xf>
    <xf borderId="106" fillId="2" fontId="16" numFmtId="176" xfId="0" applyBorder="1" applyFont="1" applyNumberFormat="1"/>
    <xf borderId="108" fillId="2" fontId="16" numFmtId="176" xfId="0" applyBorder="1" applyFont="1" applyNumberFormat="1"/>
    <xf borderId="0" fillId="0" fontId="16" numFmtId="176" xfId="0" applyFont="1" applyNumberFormat="1"/>
    <xf borderId="105" fillId="2" fontId="16" numFmtId="176" xfId="0" applyBorder="1" applyFont="1" applyNumberFormat="1"/>
    <xf borderId="0" fillId="0" fontId="3" numFmtId="0" xfId="0" applyAlignment="1" applyFont="1">
      <alignment horizontal="right"/>
    </xf>
    <xf borderId="0" fillId="0" fontId="23" numFmtId="0" xfId="0" applyAlignment="1" applyFont="1">
      <alignment shrinkToFit="0" vertical="top" wrapText="1"/>
    </xf>
    <xf borderId="0" fillId="0" fontId="3" numFmtId="0" xfId="0" applyAlignment="1" applyFont="1">
      <alignment shrinkToFit="0" wrapText="1"/>
    </xf>
    <xf borderId="0" fillId="0" fontId="24" numFmtId="0" xfId="0" applyFont="1"/>
    <xf borderId="22" fillId="33" fontId="15" numFmtId="0" xfId="0" applyAlignment="1" applyBorder="1" applyFill="1" applyFont="1">
      <alignment horizontal="center"/>
    </xf>
    <xf borderId="22" fillId="3" fontId="25" numFmtId="0" xfId="0" applyAlignment="1" applyBorder="1" applyFont="1">
      <alignment horizontal="center"/>
    </xf>
    <xf borderId="22" fillId="3" fontId="25" numFmtId="177" xfId="0" applyAlignment="1" applyBorder="1" applyFont="1" applyNumberFormat="1">
      <alignment horizontal="center"/>
    </xf>
    <xf borderId="0" fillId="0" fontId="26" numFmtId="0" xfId="0" applyFont="1"/>
    <xf borderId="22" fillId="34" fontId="12" numFmtId="177" xfId="0" applyBorder="1" applyFill="1" applyFont="1" applyNumberFormat="1"/>
    <xf borderId="22" fillId="34" fontId="26" numFmtId="177" xfId="0" applyAlignment="1" applyBorder="1" applyFont="1" applyNumberFormat="1">
      <alignment horizontal="right"/>
    </xf>
    <xf borderId="0" fillId="0" fontId="7" numFmtId="177" xfId="0" applyFont="1" applyNumberFormat="1"/>
    <xf borderId="0" fillId="0" fontId="27" numFmtId="177" xfId="0" applyAlignment="1" applyFont="1" applyNumberFormat="1">
      <alignment horizontal="center" shrinkToFit="0" wrapText="1"/>
    </xf>
    <xf borderId="22" fillId="5" fontId="12" numFmtId="0" xfId="0" applyBorder="1" applyFont="1"/>
    <xf borderId="22" fillId="5" fontId="26" numFmtId="177" xfId="0" applyAlignment="1" applyBorder="1" applyFont="1" applyNumberFormat="1">
      <alignment horizontal="right"/>
    </xf>
    <xf borderId="22" fillId="34" fontId="12" numFmtId="0" xfId="0" applyBorder="1" applyFont="1"/>
    <xf borderId="22" fillId="34" fontId="26" numFmtId="164" xfId="0" applyAlignment="1" applyBorder="1" applyFont="1" applyNumberFormat="1">
      <alignment horizontal="right"/>
    </xf>
    <xf borderId="109" fillId="0" fontId="12" numFmtId="0" xfId="0" applyAlignment="1" applyBorder="1" applyFont="1">
      <alignment shrinkToFit="0" vertical="center" wrapText="1"/>
    </xf>
    <xf borderId="110" fillId="0" fontId="2" numFmtId="0" xfId="0" applyBorder="1" applyFont="1"/>
    <xf borderId="111" fillId="0" fontId="2" numFmtId="0" xfId="0" applyBorder="1" applyFont="1"/>
    <xf borderId="112" fillId="0" fontId="2" numFmtId="0" xfId="0" applyBorder="1" applyFont="1"/>
    <xf borderId="22" fillId="3" fontId="25" numFmtId="0" xfId="0" applyAlignment="1" applyBorder="1" applyFont="1">
      <alignment horizontal="center"/>
    </xf>
    <xf borderId="22" fillId="3" fontId="25" numFmtId="177" xfId="0" applyAlignment="1" applyBorder="1" applyFont="1" applyNumberFormat="1">
      <alignment horizontal="center"/>
    </xf>
    <xf borderId="113" fillId="0" fontId="2" numFmtId="0" xfId="0" applyBorder="1" applyFont="1"/>
    <xf borderId="114" fillId="0" fontId="2" numFmtId="0" xfId="0" applyBorder="1" applyFont="1"/>
    <xf borderId="109" fillId="33" fontId="28" numFmtId="177" xfId="0" applyAlignment="1" applyBorder="1" applyFont="1" applyNumberFormat="1">
      <alignment horizontal="center" shrinkToFit="0" vertical="center" wrapText="1"/>
    </xf>
    <xf borderId="109" fillId="0" fontId="29" numFmtId="177" xfId="0" applyAlignment="1" applyBorder="1" applyFont="1" applyNumberFormat="1">
      <alignment horizontal="center" shrinkToFit="0" wrapText="1"/>
    </xf>
    <xf borderId="109" fillId="35" fontId="30" numFmtId="0" xfId="0" applyBorder="1" applyFill="1" applyFont="1"/>
    <xf borderId="115" fillId="0" fontId="2" numFmtId="0" xfId="0" applyBorder="1" applyFont="1"/>
    <xf borderId="116" fillId="0" fontId="2" numFmtId="0" xfId="0" applyBorder="1" applyFont="1"/>
    <xf borderId="109" fillId="33" fontId="28" numFmtId="0" xfId="0" applyAlignment="1" applyBorder="1" applyFont="1">
      <alignment horizontal="center" vertical="center"/>
    </xf>
    <xf borderId="109" fillId="0" fontId="31" numFmtId="9" xfId="0" applyAlignment="1" applyBorder="1" applyFont="1" applyNumberFormat="1">
      <alignment horizontal="center"/>
    </xf>
  </cellXfs>
  <cellStyles count="1">
    <cellStyle xfId="0" name="Normal" builtinId="0"/>
  </cellStyles>
  <dxfs count="8">
    <dxf>
      <font/>
      <fill>
        <patternFill patternType="none"/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>
        <color rgb="FFFF0000"/>
      </font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DBDBD"/>
          <bgColor rgb="FFBDBDB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</dxfs>
  <tableStyles count="3">
    <tableStyle count="2" pivot="0" name="Jornales_año-style">
      <tableStyleElement dxfId="1" type="firstRowStripe"/>
      <tableStyleElement dxfId="2" type="secondRowStripe"/>
    </tableStyle>
    <tableStyle count="3" pivot="0" name="Indicadores-style">
      <tableStyleElement dxfId="4" type="headerRow"/>
      <tableStyleElement dxfId="5" type="firstRowStripe"/>
      <tableStyleElement dxfId="6" type="secondRowStripe"/>
    </tableStyle>
    <tableStyle count="2" pivot="0" name="Indicadores-style 2">
      <tableStyleElement dxfId="7" type="firstRowStripe"/>
      <tableStyleElement dxfId="5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externalLink" Target="externalLinks/externalLink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FLUJO DE CAJA </a:t>
            </a:r>
          </a:p>
        </c:rich>
      </c:tx>
      <c:overlay val="0"/>
    </c:title>
    <c:plotArea>
      <c:layout>
        <c:manualLayout>
          <c:xMode val="edge"/>
          <c:yMode val="edge"/>
          <c:x val="0.17181422421158735"/>
          <c:y val="0.14355860377180926"/>
          <c:w val="0.7586887057809978"/>
          <c:h val="0.8100427638744201"/>
        </c:manualLayout>
      </c:layout>
      <c:barChart>
        <c:barDir val="col"/>
        <c:ser>
          <c:idx val="0"/>
          <c:order val="0"/>
          <c:tx>
            <c:v>Flujo de caja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val>
            <c:numRef>
              <c:f>'Resultados '!$C$15:$AC$15</c:f>
              <c:numCache/>
            </c:numRef>
          </c:val>
        </c:ser>
        <c:axId val="857754717"/>
        <c:axId val="100519063"/>
      </c:barChart>
      <c:catAx>
        <c:axId val="8577547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i="0" sz="1000">
                <a:solidFill>
                  <a:srgbClr val="000000"/>
                </a:solidFill>
                <a:latin typeface="+mn-lt"/>
              </a:defRPr>
            </a:pPr>
          </a:p>
        </c:txPr>
        <c:crossAx val="100519063"/>
      </c:catAx>
      <c:valAx>
        <c:axId val="10051906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1" i="0" sz="1000">
                <a:solidFill>
                  <a:srgbClr val="000000"/>
                </a:solidFill>
                <a:latin typeface="+mn-lt"/>
              </a:defRPr>
            </a:pPr>
          </a:p>
        </c:txPr>
        <c:crossAx val="857754717"/>
      </c:valAx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INGRESOS VS COSTOS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Ingresos</c:v>
          </c:tx>
          <c:spPr>
            <a:solidFill>
              <a:srgbClr val="00B050"/>
            </a:solidFill>
            <a:ln cmpd="sng">
              <a:solidFill>
                <a:srgbClr val="000000"/>
              </a:solidFill>
            </a:ln>
          </c:spPr>
          <c:cat>
            <c:strRef>
              <c:f>'Resultados '!$C$4:$L$4</c:f>
            </c:strRef>
          </c:cat>
          <c:val>
            <c:numRef>
              <c:f>'Resultados '!$C$5:$L$5</c:f>
              <c:numCache/>
            </c:numRef>
          </c:val>
        </c:ser>
        <c:ser>
          <c:idx val="1"/>
          <c:order val="1"/>
          <c:tx>
            <c:v>Costos: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cat>
            <c:strRef>
              <c:f>'Resultados '!$C$4:$L$4</c:f>
            </c:strRef>
          </c:cat>
          <c:val>
            <c:numRef>
              <c:f>'Resultados '!$C$6:$L$6</c:f>
              <c:numCache/>
            </c:numRef>
          </c:val>
        </c:ser>
        <c:axId val="1226278669"/>
        <c:axId val="1174417035"/>
      </c:barChart>
      <c:catAx>
        <c:axId val="122627866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74417035"/>
      </c:catAx>
      <c:valAx>
        <c:axId val="117441703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226278669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UTILIDAD OPERACIONAL </a:t>
            </a:r>
          </a:p>
        </c:rich>
      </c:tx>
      <c:overlay val="0"/>
    </c:title>
    <c:plotArea>
      <c:layout/>
      <c:lineChart>
        <c:ser>
          <c:idx val="0"/>
          <c:order val="0"/>
          <c:tx>
            <c:v>Ingresos</c:v>
          </c:tx>
          <c:spPr>
            <a:ln cmpd="sng" w="28575">
              <a:solidFill>
                <a:srgbClr val="00B05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'Resultados '!$C$4:$L$4</c:f>
            </c:strRef>
          </c:cat>
          <c:val>
            <c:numRef>
              <c:f>'Resultados '!$C$5:$L$5</c:f>
              <c:numCache/>
            </c:numRef>
          </c:val>
          <c:smooth val="0"/>
        </c:ser>
        <c:ser>
          <c:idx val="1"/>
          <c:order val="1"/>
          <c:tx>
            <c:v>Costos:</c:v>
          </c:tx>
          <c:spPr>
            <a:ln cmpd="sng" w="28575"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'Resultados '!$C$4:$L$4</c:f>
            </c:strRef>
          </c:cat>
          <c:val>
            <c:numRef>
              <c:f>'Resultados '!$C$6:$L$6</c:f>
              <c:numCache/>
            </c:numRef>
          </c:val>
          <c:smooth val="0"/>
        </c:ser>
        <c:ser>
          <c:idx val="2"/>
          <c:order val="2"/>
          <c:tx>
            <c:v>Utilidad Operacional Antes de Impuestos</c:v>
          </c:tx>
          <c:spPr>
            <a:ln cmpd="sng" w="28575">
              <a:solidFill>
                <a:srgbClr val="0070C0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strRef>
              <c:f>'Resultados '!$C$4:$L$4</c:f>
            </c:strRef>
          </c:cat>
          <c:val>
            <c:numRef>
              <c:f>'Resultados '!$C$10:$L$10</c:f>
              <c:numCache/>
            </c:numRef>
          </c:val>
          <c:smooth val="0"/>
        </c:ser>
        <c:axId val="544684565"/>
        <c:axId val="1518791982"/>
      </c:lineChart>
      <c:catAx>
        <c:axId val="54468456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518791982"/>
      </c:catAx>
      <c:valAx>
        <c:axId val="151879198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544684565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495300</xdr:colOff>
      <xdr:row>11</xdr:row>
      <xdr:rowOff>66675</xdr:rowOff>
    </xdr:from>
    <xdr:ext cx="7143750" cy="4972050"/>
    <xdr:sp>
      <xdr:nvSpPr>
        <xdr:cNvPr id="3" name="Shape 3"/>
        <xdr:cNvSpPr txBox="1"/>
      </xdr:nvSpPr>
      <xdr:spPr>
        <a:xfrm>
          <a:off x="1778888" y="1298738"/>
          <a:ext cx="7134225" cy="496252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Compañía Nacional de Chocolates S. A. S. (en adelante, “CNCh”) declara que mediante el presente sitio  no ofrece asesoramiento financiero o técnico, ni ningún otro tipo de asesoramiento, independientemente de la naturaleza del mismo. Los datos que constan en este sitio le son suministrados exclusivamente a título informativo, y el acceso a los mismos no implica el pago de contraprestación alguna. Toda decisión que tome basada en dichos datos, deberá estar sujeta a una evaluación personalizada en función de su situación personal, de sus objetivos, del nivel de riesgo que acepta  y de sus intereses y necesidades.</a:t>
          </a:r>
          <a:endParaRPr sz="1400"/>
        </a:p>
        <a:p>
          <a:pPr indent="0" lvl="0" marL="0" rtl="0" algn="just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CNCh procurará que los datos y la información que constan en este sitio sean apropiados y los más actuales, valiéndose de fuentes fidedignas. Asimismo, CNCh no puede garantizar y no garantiza la exactitud, la validez, la pertinencia, la oportunidad y la exhaustividad de dichos datos. CNCh no asume responsabilidad en cuanto a dichos datos e informaciones, ni por los daños eventuales en los que pueda incurrir a raíz de su visita a este sitio, salvo en caso de dolo o falta grave en su caso. </a:t>
          </a:r>
          <a:endParaRPr sz="1400"/>
        </a:p>
        <a:p>
          <a:pPr indent="0" lvl="0" marL="0" rtl="0" algn="just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Todos los derechos intelectuales relativos al sitio, a su contenido, a sus datos y a la forma, así como a la información, a las marcas, logos e imágenes que constan, pertenecen a CNCh y/o a otra u otras sociedades del Grupo Empresarial Nutresa y/o a terceros que han otorgado una licencia o cualquier otro derecho a las sociedades previamente mencionadas. En consecuencia, está prohibido reproducir, divulgar, comercializar o utilizar todo o parte del sitio y de la documentación que en él se encuentre, de cualquier forma conocida o por conocerse. </a:t>
          </a:r>
          <a:endParaRPr sz="1400"/>
        </a:p>
        <a:p>
          <a:pPr indent="0" lvl="0" marL="0" rtl="0" algn="just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Salvo en el caso de una oferta comercial o de otro servicio o contrato presentado claramente como tal, ningún elemento de este sitio constituirá una oferta ni la entrega de ningún servicio. </a:t>
          </a:r>
          <a:endParaRPr sz="1400"/>
        </a:p>
      </xdr:txBody>
    </xdr:sp>
    <xdr:clientData fLocksWithSheet="0"/>
  </xdr:oneCellAnchor>
  <xdr:oneCellAnchor>
    <xdr:from>
      <xdr:col>12</xdr:col>
      <xdr:colOff>228600</xdr:colOff>
      <xdr:row>11</xdr:row>
      <xdr:rowOff>47625</xdr:rowOff>
    </xdr:from>
    <xdr:ext cx="7410450" cy="5010150"/>
    <xdr:sp>
      <xdr:nvSpPr>
        <xdr:cNvPr id="4" name="Shape 4"/>
        <xdr:cNvSpPr txBox="1"/>
      </xdr:nvSpPr>
      <xdr:spPr>
        <a:xfrm>
          <a:off x="1645538" y="1279688"/>
          <a:ext cx="7400925" cy="500062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1. Este esquema ofrece una visión general de las labores, costos, ciclos de producción, rendimientos e ingresos para 1 ha de cacao, basados en el manejo de los sistemas agroforestales implementados en las fincas y granjas experimentales de la Compañía Nacional de Chocolates (CNCh), en Colombia.</a:t>
          </a:r>
          <a:endParaRPr sz="14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Está compuesto por 6 hojas: Rendimiento en Mano de Obra (MO), Jornales/año,  Ingreso de datos, Flujo de Caja, Resultados e Indicadores de rentabilidad.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2. Para el uso del  archivo y simulación  de costos, solo es necesario ingresar los supuestos en la hoja "Ingreso de datos"  modificando únicamente las celdas de </a:t>
          </a:r>
          <a:r>
            <a:rPr b="1" lang="en-US" sz="1400">
              <a:solidFill>
                <a:srgbClr val="366092"/>
              </a:solidFill>
              <a:latin typeface="Calibri"/>
              <a:ea typeface="Calibri"/>
              <a:cs typeface="Calibri"/>
              <a:sym typeface="Calibri"/>
            </a:rPr>
            <a:t>color azul</a:t>
          </a: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 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3. No  se deben modificar valores  en las demás hojas, estos se modifican automáticamente  de acuerdo con los datos ingresados en la hoja "ingreso de datos"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4. Los siguientes  son los supuestos con los que se encuentra modelado  el archivo:</a:t>
          </a:r>
          <a:endParaRPr sz="14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Calibri"/>
            <a:buNone/>
          </a:pPr>
          <a:r>
            <a:rPr lang="en-US" sz="1400">
              <a:latin typeface="Calibri"/>
              <a:ea typeface="Calibri"/>
              <a:cs typeface="Calibri"/>
              <a:sym typeface="Calibri"/>
            </a:rPr>
            <a:t>Cultivo de cacao bajo SAF con plátano como sombrío transitorio y árboles en de Abarco (</a:t>
          </a:r>
          <a:r>
            <a:rPr i="1" lang="en-US" sz="1400">
              <a:latin typeface="Calibri"/>
              <a:ea typeface="Calibri"/>
              <a:cs typeface="Calibri"/>
              <a:sym typeface="Calibri"/>
            </a:rPr>
            <a:t>Cariniana pyriformis</a:t>
          </a:r>
          <a:r>
            <a:rPr lang="en-US" sz="1400">
              <a:latin typeface="Calibri"/>
              <a:ea typeface="Calibri"/>
              <a:cs typeface="Calibri"/>
              <a:sym typeface="Calibri"/>
            </a:rPr>
            <a:t>) en sombrío permanente. La producción de cacao inicia al tercer (3) año después de siembra (dds) con 300 kg/ha. El pico de producción se presenta a partir del 7 año dds, con 1.500 kg/ha. La producción de plátano se da durante los primeros 2 años dds, antes de ser eliminados. La productividad del plátano es de 6.000 kg/ha.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5. Para recibir soporte  técnico  sobre el uso y configuración del archivo, escriba al siguiente correo:</a:t>
          </a:r>
          <a:endParaRPr sz="14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400" u="sng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pcomprasf@chocolates.com.co</a:t>
          </a:r>
          <a:endParaRPr sz="1400"/>
        </a:p>
      </xdr:txBody>
    </xdr:sp>
    <xdr:clientData fLocksWithSheet="0"/>
  </xdr:oneCellAnchor>
  <xdr:oneCellAnchor>
    <xdr:from>
      <xdr:col>9</xdr:col>
      <xdr:colOff>657225</xdr:colOff>
      <xdr:row>0</xdr:row>
      <xdr:rowOff>0</xdr:rowOff>
    </xdr:from>
    <xdr:ext cx="2314575" cy="1743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17</xdr:col>
      <xdr:colOff>57150</xdr:colOff>
      <xdr:row>0</xdr:row>
      <xdr:rowOff>0</xdr:rowOff>
    </xdr:from>
    <xdr:ext cx="1409700" cy="523875"/>
    <xdr:pic>
      <xdr:nvPicPr>
        <xdr:cNvPr descr="Logo%20Piramidal[1].jpg"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1304925</xdr:colOff>
      <xdr:row>35</xdr:row>
      <xdr:rowOff>104775</xdr:rowOff>
    </xdr:from>
    <xdr:ext cx="7800975" cy="3028950"/>
    <xdr:graphicFrame>
      <xdr:nvGraphicFramePr>
        <xdr:cNvPr id="196788133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352425</xdr:colOff>
      <xdr:row>19</xdr:row>
      <xdr:rowOff>57150</xdr:rowOff>
    </xdr:from>
    <xdr:ext cx="5419725" cy="3067050"/>
    <xdr:graphicFrame>
      <xdr:nvGraphicFramePr>
        <xdr:cNvPr id="526765609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5</xdr:col>
      <xdr:colOff>876300</xdr:colOff>
      <xdr:row>19</xdr:row>
      <xdr:rowOff>66675</xdr:rowOff>
    </xdr:from>
    <xdr:ext cx="5343525" cy="3048000"/>
    <xdr:graphicFrame>
      <xdr:nvGraphicFramePr>
        <xdr:cNvPr id="167871171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Flujo%20de%20caja%20Sin%20Riego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microsoft.com/office/2006/relationships/xlExternalLinkPath/xlPathMissing" Target="Resultados%20Sin%20Riego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Flujo de caja Sin Riego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Resultados Sin Rieg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headerRowCount="0" ref="A21:A25" displayName="Table_1" name="Table_1" id="1">
  <tableColumns count="1">
    <tableColumn name="Column1" id="1"/>
  </tableColumns>
  <tableStyleInfo name="Jornales_año-style" showColumnStripes="0" showFirstColumn="1" showLastColumn="1" showRowStripes="1"/>
</table>
</file>

<file path=xl/tables/table2.xml><?xml version="1.0" encoding="utf-8"?>
<table xmlns="http://schemas.openxmlformats.org/spreadsheetml/2006/main" ref="A1:E9" displayName="Table_2" name="Table_2" id="2">
  <tableColumns count="5">
    <tableColumn name="AÑOS" id="1"/>
    <tableColumn name="UTILIDAD" id="2"/>
    <tableColumn name="VALOR PRESENTE" id="3"/>
    <tableColumn name="BENEFICIOS" id="4"/>
    <tableColumn name="COSTOS" id="5"/>
  </tableColumns>
  <tableStyleInfo name="Indicadores-style" showColumnStripes="0" showFirstColumn="1" showLastColumn="1" showRowStripes="1"/>
</table>
</file>

<file path=xl/tables/table3.xml><?xml version="1.0" encoding="utf-8"?>
<table xmlns="http://schemas.openxmlformats.org/spreadsheetml/2006/main" headerRowCount="0" ref="G3:H5" displayName="Table_3" name="Table_3" id="3">
  <tableColumns count="2">
    <tableColumn name="Column1" id="1"/>
    <tableColumn name="Column2" id="2"/>
  </tableColumns>
  <tableStyleInfo name="Indicadores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4" Type="http://schemas.openxmlformats.org/officeDocument/2006/relationships/table" Target="../tables/table2.xml"/><Relationship Id="rId5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22.29"/>
    <col customWidth="1" min="3" max="26" width="10.7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ht="14.25" customHeight="1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ht="14.25" customHeight="1">
      <c r="B10" s="2" t="s">
        <v>0</v>
      </c>
      <c r="C10" s="3"/>
      <c r="D10" s="3"/>
      <c r="E10" s="3"/>
      <c r="F10" s="3"/>
      <c r="G10" s="3"/>
      <c r="H10" s="3"/>
      <c r="I10" s="3"/>
      <c r="J10" s="3"/>
      <c r="K10" s="4"/>
      <c r="L10" s="5"/>
      <c r="M10" s="6" t="s">
        <v>1</v>
      </c>
      <c r="N10" s="7"/>
      <c r="O10" s="7"/>
      <c r="P10" s="7"/>
      <c r="Q10" s="7"/>
      <c r="R10" s="7"/>
      <c r="S10" s="7"/>
      <c r="T10" s="7"/>
      <c r="U10" s="7"/>
      <c r="V10" s="7"/>
      <c r="W10" s="8"/>
    </row>
    <row r="11" ht="14.25" customHeight="1">
      <c r="B11" s="9"/>
    </row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>
      <c r="C28" s="10"/>
      <c r="D28" s="10"/>
      <c r="P28" s="10"/>
      <c r="Q28" s="10"/>
      <c r="R28" s="10"/>
      <c r="S28" s="10"/>
    </row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B10:K10"/>
    <mergeCell ref="M10:W10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5.0"/>
  <cols>
    <col customWidth="1" min="1" max="1" width="37.29"/>
    <col customWidth="1" min="2" max="2" width="51.43"/>
    <col customWidth="1" min="3" max="3" width="25.57"/>
    <col customWidth="1" min="4" max="4" width="8.43"/>
    <col customWidth="1" min="5" max="5" width="12.14"/>
    <col customWidth="1" min="6" max="6" width="14.0"/>
    <col customWidth="1" min="7" max="7" width="11.0"/>
  </cols>
  <sheetData>
    <row r="1" ht="44.25" customHeight="1">
      <c r="A1" s="11" t="s">
        <v>2</v>
      </c>
      <c r="B1" s="11" t="s">
        <v>3</v>
      </c>
      <c r="C1" s="12" t="s">
        <v>4</v>
      </c>
      <c r="D1" s="11" t="s">
        <v>5</v>
      </c>
      <c r="E1" s="13" t="s">
        <v>6</v>
      </c>
      <c r="F1" s="14" t="s">
        <v>7</v>
      </c>
      <c r="G1" s="11" t="s">
        <v>8</v>
      </c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ht="15.0" customHeight="1">
      <c r="A2" s="16" t="s">
        <v>9</v>
      </c>
      <c r="B2" s="17" t="s">
        <v>10</v>
      </c>
      <c r="C2" s="17" t="s">
        <v>11</v>
      </c>
      <c r="D2" s="18">
        <v>10.0</v>
      </c>
      <c r="E2" s="19">
        <v>30.0</v>
      </c>
      <c r="F2" s="20">
        <f>'Rendimiento MO'!$E2/8</f>
        <v>3.75</v>
      </c>
      <c r="G2" s="21">
        <v>50.0</v>
      </c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ht="15.0" customHeight="1">
      <c r="A3" s="16" t="s">
        <v>9</v>
      </c>
      <c r="B3" s="22" t="s">
        <v>12</v>
      </c>
      <c r="C3" s="17" t="s">
        <v>13</v>
      </c>
      <c r="D3" s="23">
        <v>100.0</v>
      </c>
      <c r="E3" s="19">
        <v>150.0</v>
      </c>
      <c r="F3" s="20">
        <f>'Rendimiento MO'!$E3/8</f>
        <v>18.75</v>
      </c>
      <c r="G3" s="24">
        <v>200.0</v>
      </c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</row>
    <row r="4" ht="15.0" customHeight="1">
      <c r="A4" s="16" t="s">
        <v>9</v>
      </c>
      <c r="B4" s="22" t="s">
        <v>14</v>
      </c>
      <c r="C4" s="17" t="s">
        <v>15</v>
      </c>
      <c r="D4" s="18">
        <v>120.0</v>
      </c>
      <c r="E4" s="19">
        <v>150.0</v>
      </c>
      <c r="F4" s="20">
        <f>'Rendimiento MO'!$E4/8</f>
        <v>18.75</v>
      </c>
      <c r="G4" s="24">
        <v>200.0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</row>
    <row r="5" ht="15.0" customHeight="1">
      <c r="A5" s="16" t="s">
        <v>9</v>
      </c>
      <c r="B5" s="17" t="s">
        <v>16</v>
      </c>
      <c r="C5" s="16" t="s">
        <v>17</v>
      </c>
      <c r="D5" s="18">
        <v>400.0</v>
      </c>
      <c r="E5" s="19">
        <v>470.0</v>
      </c>
      <c r="F5" s="20">
        <f>'Rendimiento MO'!$E5/8</f>
        <v>58.75</v>
      </c>
      <c r="G5" s="24">
        <v>540.0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</row>
    <row r="6" ht="15.0" customHeight="1">
      <c r="A6" s="16" t="s">
        <v>9</v>
      </c>
      <c r="B6" s="17" t="s">
        <v>18</v>
      </c>
      <c r="C6" s="16" t="s">
        <v>17</v>
      </c>
      <c r="D6" s="23">
        <v>120.0</v>
      </c>
      <c r="E6" s="19">
        <v>160.0</v>
      </c>
      <c r="F6" s="20">
        <f>'Rendimiento MO'!$E6/8</f>
        <v>20</v>
      </c>
      <c r="G6" s="24">
        <v>200.0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</row>
    <row r="7" ht="15.0" customHeight="1">
      <c r="A7" s="16" t="s">
        <v>9</v>
      </c>
      <c r="B7" s="17" t="s">
        <v>19</v>
      </c>
      <c r="C7" s="16" t="s">
        <v>17</v>
      </c>
      <c r="D7" s="18">
        <v>60.0</v>
      </c>
      <c r="E7" s="19">
        <v>80.0</v>
      </c>
      <c r="F7" s="20">
        <f>'Rendimiento MO'!$E7/8</f>
        <v>10</v>
      </c>
      <c r="G7" s="21">
        <v>100.0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</row>
    <row r="8" ht="15.0" customHeight="1">
      <c r="A8" s="16" t="s">
        <v>9</v>
      </c>
      <c r="B8" s="25" t="s">
        <v>20</v>
      </c>
      <c r="C8" s="16" t="s">
        <v>17</v>
      </c>
      <c r="D8" s="18">
        <v>300.0</v>
      </c>
      <c r="E8" s="19">
        <v>400.0</v>
      </c>
      <c r="F8" s="20">
        <f>'Rendimiento MO'!$E8/8</f>
        <v>50</v>
      </c>
      <c r="G8" s="21">
        <v>500.0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</row>
    <row r="9" ht="15.0" customHeight="1">
      <c r="A9" s="16" t="s">
        <v>9</v>
      </c>
      <c r="B9" s="25" t="s">
        <v>21</v>
      </c>
      <c r="C9" s="16" t="s">
        <v>17</v>
      </c>
      <c r="D9" s="23">
        <v>300.0</v>
      </c>
      <c r="E9" s="19">
        <v>400.0</v>
      </c>
      <c r="F9" s="26">
        <f>'Rendimiento MO'!$E9/8</f>
        <v>50</v>
      </c>
      <c r="G9" s="24">
        <v>500.0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</row>
    <row r="10" ht="15.0" customHeight="1">
      <c r="A10" s="27" t="s">
        <v>9</v>
      </c>
      <c r="B10" s="28" t="s">
        <v>22</v>
      </c>
      <c r="C10" s="28" t="s">
        <v>23</v>
      </c>
      <c r="D10" s="29">
        <v>2.0</v>
      </c>
      <c r="E10" s="30">
        <v>10.0</v>
      </c>
      <c r="F10" s="31">
        <f>'Rendimiento MO'!$E10/8</f>
        <v>1.25</v>
      </c>
      <c r="G10" s="32">
        <v>4.0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</row>
    <row r="11" ht="15.0" customHeight="1">
      <c r="A11" s="33" t="s">
        <v>24</v>
      </c>
      <c r="B11" s="34" t="s">
        <v>25</v>
      </c>
      <c r="C11" s="34" t="s">
        <v>15</v>
      </c>
      <c r="D11" s="35">
        <v>120.0</v>
      </c>
      <c r="E11" s="36">
        <v>150.0</v>
      </c>
      <c r="F11" s="37">
        <f>'Rendimiento MO'!$E11/8</f>
        <v>18.75</v>
      </c>
      <c r="G11" s="38">
        <v>200.0</v>
      </c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</row>
    <row r="12" ht="15.0" customHeight="1">
      <c r="A12" s="16" t="s">
        <v>24</v>
      </c>
      <c r="B12" s="25" t="s">
        <v>26</v>
      </c>
      <c r="C12" s="17" t="s">
        <v>17</v>
      </c>
      <c r="D12" s="23">
        <v>400.0</v>
      </c>
      <c r="E12" s="19">
        <v>470.0</v>
      </c>
      <c r="F12" s="26">
        <f>'Rendimiento MO'!$E12/8</f>
        <v>58.75</v>
      </c>
      <c r="G12" s="24">
        <v>540.0</v>
      </c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</row>
    <row r="13" ht="15.0" customHeight="1">
      <c r="A13" s="16" t="s">
        <v>24</v>
      </c>
      <c r="B13" s="25" t="s">
        <v>27</v>
      </c>
      <c r="C13" s="17" t="s">
        <v>17</v>
      </c>
      <c r="D13" s="23">
        <v>120.0</v>
      </c>
      <c r="E13" s="19">
        <v>160.0</v>
      </c>
      <c r="F13" s="26">
        <f>'Rendimiento MO'!$E13/8</f>
        <v>20</v>
      </c>
      <c r="G13" s="24">
        <v>200.0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</row>
    <row r="14" ht="15.0" customHeight="1">
      <c r="A14" s="16" t="s">
        <v>24</v>
      </c>
      <c r="B14" s="25" t="s">
        <v>28</v>
      </c>
      <c r="C14" s="17" t="s">
        <v>17</v>
      </c>
      <c r="D14" s="23">
        <v>60.0</v>
      </c>
      <c r="E14" s="19">
        <v>80.0</v>
      </c>
      <c r="F14" s="26">
        <f>'Rendimiento MO'!$E14/8</f>
        <v>10</v>
      </c>
      <c r="G14" s="24">
        <v>100.0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ht="15.0" customHeight="1">
      <c r="A15" s="16" t="s">
        <v>24</v>
      </c>
      <c r="B15" s="25" t="s">
        <v>29</v>
      </c>
      <c r="C15" s="17" t="s">
        <v>17</v>
      </c>
      <c r="D15" s="23">
        <v>200.0</v>
      </c>
      <c r="E15" s="19">
        <v>250.0</v>
      </c>
      <c r="F15" s="26">
        <f>'Rendimiento MO'!$E15/8</f>
        <v>31.25</v>
      </c>
      <c r="G15" s="24">
        <v>300.0</v>
      </c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ht="15.0" customHeight="1">
      <c r="A16" s="16" t="s">
        <v>24</v>
      </c>
      <c r="B16" s="25" t="s">
        <v>30</v>
      </c>
      <c r="C16" s="25" t="s">
        <v>23</v>
      </c>
      <c r="D16" s="18">
        <v>2.0</v>
      </c>
      <c r="E16" s="39">
        <v>3.0</v>
      </c>
      <c r="F16" s="26">
        <f>'Rendimiento MO'!$E16/8</f>
        <v>0.375</v>
      </c>
      <c r="G16" s="21">
        <v>4.0</v>
      </c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ht="15.0" customHeight="1">
      <c r="A17" s="16" t="s">
        <v>24</v>
      </c>
      <c r="B17" s="25" t="s">
        <v>31</v>
      </c>
      <c r="C17" s="25" t="s">
        <v>23</v>
      </c>
      <c r="D17" s="23">
        <v>8.0</v>
      </c>
      <c r="E17" s="19">
        <v>9.0</v>
      </c>
      <c r="F17" s="26">
        <v>0.0</v>
      </c>
      <c r="G17" s="24">
        <v>10.0</v>
      </c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</row>
    <row r="18" ht="15.0" customHeight="1">
      <c r="A18" s="25" t="s">
        <v>24</v>
      </c>
      <c r="B18" s="25" t="s">
        <v>32</v>
      </c>
      <c r="C18" s="25" t="s">
        <v>17</v>
      </c>
      <c r="D18" s="23">
        <v>200.0</v>
      </c>
      <c r="E18" s="19">
        <v>300.0</v>
      </c>
      <c r="F18" s="26">
        <f>'Rendimiento MO'!$E18/8</f>
        <v>37.5</v>
      </c>
      <c r="G18" s="24">
        <v>400.0</v>
      </c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</row>
    <row r="19" ht="15.0" customHeight="1">
      <c r="A19" s="25" t="s">
        <v>24</v>
      </c>
      <c r="B19" s="25" t="s">
        <v>33</v>
      </c>
      <c r="C19" s="25" t="s">
        <v>17</v>
      </c>
      <c r="D19" s="23">
        <v>2000.0</v>
      </c>
      <c r="E19" s="19">
        <v>3000.0</v>
      </c>
      <c r="F19" s="26">
        <f>'Rendimiento MO'!$E19/8</f>
        <v>375</v>
      </c>
      <c r="G19" s="24">
        <v>4000.0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</row>
    <row r="20" ht="15.0" customHeight="1">
      <c r="A20" s="16" t="s">
        <v>24</v>
      </c>
      <c r="B20" s="25" t="s">
        <v>20</v>
      </c>
      <c r="C20" s="25" t="s">
        <v>17</v>
      </c>
      <c r="D20" s="23">
        <v>400.0</v>
      </c>
      <c r="E20" s="19">
        <v>600.0</v>
      </c>
      <c r="F20" s="26">
        <f>'Rendimiento MO'!$E20/8</f>
        <v>75</v>
      </c>
      <c r="G20" s="24">
        <v>800.0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</row>
    <row r="21" ht="15.0" customHeight="1">
      <c r="A21" s="25" t="s">
        <v>24</v>
      </c>
      <c r="B21" s="25" t="s">
        <v>34</v>
      </c>
      <c r="C21" s="25" t="s">
        <v>23</v>
      </c>
      <c r="D21" s="23">
        <v>1.0</v>
      </c>
      <c r="E21" s="19">
        <v>1.5</v>
      </c>
      <c r="F21" s="26">
        <f>'Rendimiento MO'!$E21/8</f>
        <v>0.1875</v>
      </c>
      <c r="G21" s="24">
        <v>2.0</v>
      </c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</row>
    <row r="22" ht="15.0" customHeight="1">
      <c r="A22" s="16" t="s">
        <v>24</v>
      </c>
      <c r="B22" s="25" t="s">
        <v>35</v>
      </c>
      <c r="C22" s="16" t="s">
        <v>17</v>
      </c>
      <c r="D22" s="40">
        <v>600.0</v>
      </c>
      <c r="E22" s="41">
        <v>750.0</v>
      </c>
      <c r="F22" s="42">
        <f>'Rendimiento MO'!$E22/8</f>
        <v>93.75</v>
      </c>
      <c r="G22" s="43">
        <v>900.0</v>
      </c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ht="15.0" customHeight="1">
      <c r="A23" s="16" t="s">
        <v>24</v>
      </c>
      <c r="B23" s="25" t="s">
        <v>36</v>
      </c>
      <c r="C23" s="16" t="s">
        <v>17</v>
      </c>
      <c r="D23" s="23">
        <v>200.0</v>
      </c>
      <c r="E23" s="19">
        <v>250.0</v>
      </c>
      <c r="F23" s="26">
        <f>'Rendimiento MO'!$E23/8</f>
        <v>31.25</v>
      </c>
      <c r="G23" s="24">
        <v>300.0</v>
      </c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</row>
    <row r="24" ht="15.0" customHeight="1">
      <c r="A24" s="28" t="s">
        <v>24</v>
      </c>
      <c r="B24" s="27" t="s">
        <v>37</v>
      </c>
      <c r="C24" s="28" t="s">
        <v>23</v>
      </c>
      <c r="D24" s="29">
        <v>3.0</v>
      </c>
      <c r="E24" s="30">
        <v>4.0</v>
      </c>
      <c r="F24" s="44">
        <f>'Rendimiento MO'!$E24/8</f>
        <v>0.5</v>
      </c>
      <c r="G24" s="32">
        <v>5.0</v>
      </c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ht="15.0" customHeight="1">
      <c r="A25" s="33" t="s">
        <v>38</v>
      </c>
      <c r="B25" s="34" t="s">
        <v>25</v>
      </c>
      <c r="C25" s="34" t="s">
        <v>15</v>
      </c>
      <c r="D25" s="35">
        <v>120.0</v>
      </c>
      <c r="E25" s="36">
        <v>150.0</v>
      </c>
      <c r="F25" s="37">
        <f>'Rendimiento MO'!$E25/8</f>
        <v>18.75</v>
      </c>
      <c r="G25" s="38">
        <v>200.0</v>
      </c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ht="15.0" customHeight="1">
      <c r="A26" s="16" t="s">
        <v>38</v>
      </c>
      <c r="B26" s="25" t="s">
        <v>26</v>
      </c>
      <c r="C26" s="16" t="s">
        <v>17</v>
      </c>
      <c r="D26" s="23">
        <v>400.0</v>
      </c>
      <c r="E26" s="19">
        <v>470.0</v>
      </c>
      <c r="F26" s="26">
        <f>'Rendimiento MO'!$E26/8</f>
        <v>58.75</v>
      </c>
      <c r="G26" s="24">
        <v>540.0</v>
      </c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ht="15.0" customHeight="1">
      <c r="A27" s="16" t="s">
        <v>38</v>
      </c>
      <c r="B27" s="25" t="s">
        <v>39</v>
      </c>
      <c r="C27" s="16" t="s">
        <v>17</v>
      </c>
      <c r="D27" s="23">
        <v>120.0</v>
      </c>
      <c r="E27" s="19">
        <v>160.0</v>
      </c>
      <c r="F27" s="26">
        <f>'Rendimiento MO'!$E27/8</f>
        <v>20</v>
      </c>
      <c r="G27" s="24">
        <v>200.0</v>
      </c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ht="15.0" customHeight="1">
      <c r="A28" s="16" t="s">
        <v>38</v>
      </c>
      <c r="B28" s="25" t="s">
        <v>28</v>
      </c>
      <c r="C28" s="16" t="s">
        <v>17</v>
      </c>
      <c r="D28" s="23">
        <v>60.0</v>
      </c>
      <c r="E28" s="19">
        <v>80.0</v>
      </c>
      <c r="F28" s="26">
        <f>'Rendimiento MO'!$E28/8</f>
        <v>10</v>
      </c>
      <c r="G28" s="24">
        <v>100.0</v>
      </c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ht="15.0" customHeight="1">
      <c r="A29" s="16" t="s">
        <v>38</v>
      </c>
      <c r="B29" s="25" t="s">
        <v>40</v>
      </c>
      <c r="C29" s="16" t="s">
        <v>17</v>
      </c>
      <c r="D29" s="23">
        <v>200.0</v>
      </c>
      <c r="E29" s="19">
        <v>250.0</v>
      </c>
      <c r="F29" s="26">
        <f>'Rendimiento MO'!$E29/8</f>
        <v>31.25</v>
      </c>
      <c r="G29" s="24">
        <v>300.0</v>
      </c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ht="15.0" customHeight="1">
      <c r="A30" s="16" t="s">
        <v>38</v>
      </c>
      <c r="B30" s="25" t="s">
        <v>30</v>
      </c>
      <c r="C30" s="25" t="s">
        <v>23</v>
      </c>
      <c r="D30" s="18">
        <v>2.0</v>
      </c>
      <c r="E30" s="39">
        <v>3.0</v>
      </c>
      <c r="F30" s="26">
        <f>'Rendimiento MO'!$E30/8</f>
        <v>0.375</v>
      </c>
      <c r="G30" s="21">
        <v>4.0</v>
      </c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ht="15.0" customHeight="1">
      <c r="A31" s="16" t="s">
        <v>38</v>
      </c>
      <c r="B31" s="25" t="s">
        <v>31</v>
      </c>
      <c r="C31" s="25" t="s">
        <v>23</v>
      </c>
      <c r="D31" s="23">
        <v>8.0</v>
      </c>
      <c r="E31" s="19">
        <v>9.0</v>
      </c>
      <c r="F31" s="26">
        <v>0.0</v>
      </c>
      <c r="G31" s="24">
        <v>10.0</v>
      </c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ht="15.0" customHeight="1">
      <c r="A32" s="25" t="s">
        <v>38</v>
      </c>
      <c r="B32" s="25" t="s">
        <v>32</v>
      </c>
      <c r="C32" s="16" t="s">
        <v>17</v>
      </c>
      <c r="D32" s="23">
        <v>200.0</v>
      </c>
      <c r="E32" s="19">
        <v>300.0</v>
      </c>
      <c r="F32" s="26">
        <f>'Rendimiento MO'!$E32/8</f>
        <v>37.5</v>
      </c>
      <c r="G32" s="24">
        <v>400.0</v>
      </c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ht="15.0" customHeight="1">
      <c r="A33" s="16" t="s">
        <v>38</v>
      </c>
      <c r="B33" s="25" t="s">
        <v>33</v>
      </c>
      <c r="C33" s="16" t="s">
        <v>17</v>
      </c>
      <c r="D33" s="23">
        <v>2000.0</v>
      </c>
      <c r="E33" s="19">
        <v>3000.0</v>
      </c>
      <c r="F33" s="26">
        <f>'Rendimiento MO'!$E33/8</f>
        <v>375</v>
      </c>
      <c r="G33" s="24">
        <v>4000.0</v>
      </c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ht="15.0" customHeight="1">
      <c r="A34" s="16" t="s">
        <v>38</v>
      </c>
      <c r="B34" s="25" t="s">
        <v>20</v>
      </c>
      <c r="C34" s="16" t="s">
        <v>17</v>
      </c>
      <c r="D34" s="23">
        <v>400.0</v>
      </c>
      <c r="E34" s="19">
        <v>600.0</v>
      </c>
      <c r="F34" s="26">
        <f>'Rendimiento MO'!$E34/8</f>
        <v>75</v>
      </c>
      <c r="G34" s="24">
        <v>800.0</v>
      </c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ht="15.0" customHeight="1">
      <c r="A35" s="16" t="s">
        <v>38</v>
      </c>
      <c r="B35" s="25" t="s">
        <v>41</v>
      </c>
      <c r="C35" s="25" t="s">
        <v>23</v>
      </c>
      <c r="D35" s="23">
        <v>1.0</v>
      </c>
      <c r="E35" s="19">
        <v>1.5</v>
      </c>
      <c r="F35" s="26">
        <f>'Rendimiento MO'!$E35/8</f>
        <v>0.1875</v>
      </c>
      <c r="G35" s="24">
        <v>2.0</v>
      </c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ht="15.0" customHeight="1">
      <c r="A36" s="16" t="s">
        <v>38</v>
      </c>
      <c r="B36" s="25" t="s">
        <v>35</v>
      </c>
      <c r="C36" s="16" t="s">
        <v>17</v>
      </c>
      <c r="D36" s="45">
        <v>250.0</v>
      </c>
      <c r="E36" s="46">
        <v>300.0</v>
      </c>
      <c r="F36" s="26">
        <f>'Rendimiento MO'!$E36/8</f>
        <v>37.5</v>
      </c>
      <c r="G36" s="47">
        <v>350.0</v>
      </c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</row>
    <row r="37" ht="15.0" customHeight="1">
      <c r="A37" s="16" t="s">
        <v>38</v>
      </c>
      <c r="B37" s="25" t="s">
        <v>42</v>
      </c>
      <c r="C37" s="16" t="s">
        <v>17</v>
      </c>
      <c r="D37" s="23">
        <v>200.0</v>
      </c>
      <c r="E37" s="19">
        <v>250.0</v>
      </c>
      <c r="F37" s="26">
        <f>'Rendimiento MO'!$E37/8</f>
        <v>31.25</v>
      </c>
      <c r="G37" s="24">
        <v>300.0</v>
      </c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</row>
    <row r="38" ht="15.0" customHeight="1">
      <c r="A38" s="27" t="s">
        <v>38</v>
      </c>
      <c r="B38" s="28" t="s">
        <v>37</v>
      </c>
      <c r="C38" s="28" t="s">
        <v>23</v>
      </c>
      <c r="D38" s="29">
        <v>3.0</v>
      </c>
      <c r="E38" s="30">
        <v>4.0</v>
      </c>
      <c r="F38" s="44">
        <f>'Rendimiento MO'!$E38/8</f>
        <v>0.5</v>
      </c>
      <c r="G38" s="32">
        <v>5.0</v>
      </c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</row>
    <row r="39" ht="15.0" customHeight="1">
      <c r="A39" s="33" t="s">
        <v>43</v>
      </c>
      <c r="B39" s="34" t="s">
        <v>25</v>
      </c>
      <c r="C39" s="34" t="s">
        <v>15</v>
      </c>
      <c r="D39" s="35">
        <v>120.0</v>
      </c>
      <c r="E39" s="36">
        <v>150.0</v>
      </c>
      <c r="F39" s="37">
        <f>'Rendimiento MO'!$E39/8</f>
        <v>18.75</v>
      </c>
      <c r="G39" s="38">
        <v>200.0</v>
      </c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</row>
    <row r="40" ht="15.0" customHeight="1">
      <c r="A40" s="16" t="s">
        <v>43</v>
      </c>
      <c r="B40" s="25" t="s">
        <v>26</v>
      </c>
      <c r="C40" s="16" t="s">
        <v>17</v>
      </c>
      <c r="D40" s="23">
        <v>400.0</v>
      </c>
      <c r="E40" s="19">
        <v>470.0</v>
      </c>
      <c r="F40" s="26">
        <f>'Rendimiento MO'!$E40/8</f>
        <v>58.75</v>
      </c>
      <c r="G40" s="24">
        <v>540.0</v>
      </c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</row>
    <row r="41" ht="15.0" customHeight="1">
      <c r="A41" s="16" t="s">
        <v>43</v>
      </c>
      <c r="B41" s="25" t="s">
        <v>39</v>
      </c>
      <c r="C41" s="16" t="s">
        <v>17</v>
      </c>
      <c r="D41" s="23">
        <v>120.0</v>
      </c>
      <c r="E41" s="19">
        <v>160.0</v>
      </c>
      <c r="F41" s="26">
        <f>'Rendimiento MO'!$E41/8</f>
        <v>20</v>
      </c>
      <c r="G41" s="24">
        <v>200.0</v>
      </c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</row>
    <row r="42" ht="15.0" customHeight="1">
      <c r="A42" s="16" t="s">
        <v>43</v>
      </c>
      <c r="B42" s="25" t="s">
        <v>28</v>
      </c>
      <c r="C42" s="16" t="s">
        <v>17</v>
      </c>
      <c r="D42" s="23">
        <v>60.0</v>
      </c>
      <c r="E42" s="19">
        <v>80.0</v>
      </c>
      <c r="F42" s="26">
        <f>'Rendimiento MO'!$E42/8</f>
        <v>10</v>
      </c>
      <c r="G42" s="24">
        <v>100.0</v>
      </c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</row>
    <row r="43" ht="15.0" customHeight="1">
      <c r="A43" s="16" t="s">
        <v>43</v>
      </c>
      <c r="B43" s="25" t="s">
        <v>40</v>
      </c>
      <c r="C43" s="16" t="s">
        <v>17</v>
      </c>
      <c r="D43" s="23">
        <v>200.0</v>
      </c>
      <c r="E43" s="19">
        <v>250.0</v>
      </c>
      <c r="F43" s="26">
        <f>'Rendimiento MO'!$E43/8</f>
        <v>31.25</v>
      </c>
      <c r="G43" s="24">
        <v>300.0</v>
      </c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</row>
    <row r="44" ht="15.0" customHeight="1">
      <c r="A44" s="16" t="s">
        <v>43</v>
      </c>
      <c r="B44" s="25" t="s">
        <v>30</v>
      </c>
      <c r="C44" s="25" t="s">
        <v>23</v>
      </c>
      <c r="D44" s="18">
        <v>2.0</v>
      </c>
      <c r="E44" s="39">
        <v>3.0</v>
      </c>
      <c r="F44" s="26">
        <f>'Rendimiento MO'!$E44/8</f>
        <v>0.375</v>
      </c>
      <c r="G44" s="21">
        <v>4.0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</row>
    <row r="45" ht="15.0" customHeight="1">
      <c r="A45" s="16" t="s">
        <v>43</v>
      </c>
      <c r="B45" s="25" t="s">
        <v>31</v>
      </c>
      <c r="C45" s="25" t="s">
        <v>23</v>
      </c>
      <c r="D45" s="18">
        <v>5.0</v>
      </c>
      <c r="E45" s="39">
        <v>7.0</v>
      </c>
      <c r="F45" s="26">
        <v>0.0</v>
      </c>
      <c r="G45" s="21">
        <v>9.0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</row>
    <row r="46" ht="15.0" customHeight="1">
      <c r="A46" s="16" t="s">
        <v>43</v>
      </c>
      <c r="B46" s="25" t="s">
        <v>32</v>
      </c>
      <c r="C46" s="16" t="s">
        <v>17</v>
      </c>
      <c r="D46" s="23">
        <v>200.0</v>
      </c>
      <c r="E46" s="19">
        <v>250.0</v>
      </c>
      <c r="F46" s="26">
        <f>'Rendimiento MO'!$E46/8</f>
        <v>31.25</v>
      </c>
      <c r="G46" s="24">
        <v>300.0</v>
      </c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</row>
    <row r="47" ht="15.0" customHeight="1">
      <c r="A47" s="16" t="s">
        <v>43</v>
      </c>
      <c r="B47" s="25" t="s">
        <v>33</v>
      </c>
      <c r="C47" s="16" t="s">
        <v>17</v>
      </c>
      <c r="D47" s="40">
        <v>1500.0</v>
      </c>
      <c r="E47" s="19">
        <v>2000.0</v>
      </c>
      <c r="F47" s="42">
        <f>'Rendimiento MO'!$E47/8</f>
        <v>250</v>
      </c>
      <c r="G47" s="24">
        <v>2500.0</v>
      </c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</row>
    <row r="48" ht="15.0" customHeight="1">
      <c r="A48" s="16" t="s">
        <v>43</v>
      </c>
      <c r="B48" s="25" t="s">
        <v>20</v>
      </c>
      <c r="C48" s="16" t="s">
        <v>17</v>
      </c>
      <c r="D48" s="23">
        <v>400.0</v>
      </c>
      <c r="E48" s="19">
        <v>600.0</v>
      </c>
      <c r="F48" s="26">
        <f>'Rendimiento MO'!$E48/8</f>
        <v>75</v>
      </c>
      <c r="G48" s="24">
        <v>800.0</v>
      </c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</row>
    <row r="49" ht="15.0" customHeight="1">
      <c r="A49" s="16" t="s">
        <v>43</v>
      </c>
      <c r="B49" s="25" t="s">
        <v>41</v>
      </c>
      <c r="C49" s="25" t="s">
        <v>23</v>
      </c>
      <c r="D49" s="23">
        <v>0.5</v>
      </c>
      <c r="E49" s="19">
        <v>1.0</v>
      </c>
      <c r="F49" s="26">
        <f>'Rendimiento MO'!$E49/8</f>
        <v>0.125</v>
      </c>
      <c r="G49" s="24">
        <v>1.5</v>
      </c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</row>
    <row r="50" ht="15.0" customHeight="1">
      <c r="A50" s="16" t="s">
        <v>43</v>
      </c>
      <c r="B50" s="25" t="s">
        <v>44</v>
      </c>
      <c r="C50" s="25" t="s">
        <v>23</v>
      </c>
      <c r="D50" s="45">
        <v>0.3</v>
      </c>
      <c r="E50" s="46">
        <v>0.5</v>
      </c>
      <c r="F50" s="26">
        <f>'Rendimiento MO'!$E50/8</f>
        <v>0.0625</v>
      </c>
      <c r="G50" s="47">
        <v>0.7</v>
      </c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</row>
    <row r="51" ht="15.0" customHeight="1">
      <c r="A51" s="16" t="s">
        <v>43</v>
      </c>
      <c r="B51" s="25" t="s">
        <v>35</v>
      </c>
      <c r="C51" s="16" t="s">
        <v>17</v>
      </c>
      <c r="D51" s="45">
        <v>200.0</v>
      </c>
      <c r="E51" s="46">
        <v>250.0</v>
      </c>
      <c r="F51" s="26">
        <f>'Rendimiento MO'!$E51/8</f>
        <v>31.25</v>
      </c>
      <c r="G51" s="47">
        <v>300.0</v>
      </c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</row>
    <row r="52" ht="15.0" customHeight="1">
      <c r="A52" s="16" t="s">
        <v>43</v>
      </c>
      <c r="B52" s="25" t="s">
        <v>37</v>
      </c>
      <c r="C52" s="25" t="s">
        <v>23</v>
      </c>
      <c r="D52" s="23">
        <v>3.0</v>
      </c>
      <c r="E52" s="19">
        <v>4.0</v>
      </c>
      <c r="F52" s="26">
        <f>'Rendimiento MO'!$E52/8</f>
        <v>0.5</v>
      </c>
      <c r="G52" s="24">
        <v>5.0</v>
      </c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</row>
    <row r="53" ht="15.0" customHeight="1">
      <c r="A53" s="16" t="s">
        <v>43</v>
      </c>
      <c r="B53" s="17" t="s">
        <v>45</v>
      </c>
      <c r="C53" s="16" t="s">
        <v>17</v>
      </c>
      <c r="D53" s="23">
        <v>200.0</v>
      </c>
      <c r="E53" s="19">
        <v>250.0</v>
      </c>
      <c r="F53" s="26">
        <f>'Rendimiento MO'!$E53/8</f>
        <v>31.25</v>
      </c>
      <c r="G53" s="24">
        <v>300.0</v>
      </c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</row>
    <row r="54" ht="15.0" customHeight="1">
      <c r="A54" s="16" t="s">
        <v>43</v>
      </c>
      <c r="B54" s="17" t="s">
        <v>46</v>
      </c>
      <c r="C54" s="16" t="s">
        <v>17</v>
      </c>
      <c r="D54" s="23">
        <v>400.0</v>
      </c>
      <c r="E54" s="19">
        <v>600.0</v>
      </c>
      <c r="F54" s="26">
        <f>'Rendimiento MO'!$E54/8</f>
        <v>75</v>
      </c>
      <c r="G54" s="24">
        <v>800.0</v>
      </c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</row>
    <row r="55" ht="15.0" customHeight="1">
      <c r="A55" s="16" t="s">
        <v>43</v>
      </c>
      <c r="B55" s="17" t="s">
        <v>47</v>
      </c>
      <c r="C55" s="17" t="s">
        <v>48</v>
      </c>
      <c r="D55" s="23">
        <v>80.0</v>
      </c>
      <c r="E55" s="48">
        <f>100/3</f>
        <v>33.33333333</v>
      </c>
      <c r="F55" s="26">
        <f>'Rendimiento MO'!$E55/8</f>
        <v>4.166666667</v>
      </c>
      <c r="G55" s="24">
        <v>120.0</v>
      </c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</row>
    <row r="56" ht="15.0" customHeight="1">
      <c r="A56" s="16" t="s">
        <v>43</v>
      </c>
      <c r="B56" s="17" t="s">
        <v>49</v>
      </c>
      <c r="C56" s="17" t="s">
        <v>48</v>
      </c>
      <c r="D56" s="23">
        <v>400.0</v>
      </c>
      <c r="E56" s="19">
        <f>600</f>
        <v>600</v>
      </c>
      <c r="F56" s="26">
        <f>'Rendimiento MO'!$E56/8</f>
        <v>75</v>
      </c>
      <c r="G56" s="24">
        <v>800.0</v>
      </c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</row>
    <row r="57" ht="15.0" customHeight="1">
      <c r="A57" s="16" t="s">
        <v>43</v>
      </c>
      <c r="B57" s="17" t="s">
        <v>50</v>
      </c>
      <c r="C57" s="17" t="s">
        <v>48</v>
      </c>
      <c r="D57" s="23">
        <v>300.0</v>
      </c>
      <c r="E57" s="19">
        <f>350</f>
        <v>350</v>
      </c>
      <c r="F57" s="26">
        <f>'Rendimiento MO'!$E57/8</f>
        <v>43.75</v>
      </c>
      <c r="G57" s="24">
        <v>400.0</v>
      </c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</row>
    <row r="58" ht="15.0" customHeight="1">
      <c r="A58" s="16" t="s">
        <v>43</v>
      </c>
      <c r="B58" s="17" t="s">
        <v>51</v>
      </c>
      <c r="C58" s="17" t="s">
        <v>48</v>
      </c>
      <c r="D58" s="23">
        <v>1000.0</v>
      </c>
      <c r="E58" s="19">
        <v>1200.0</v>
      </c>
      <c r="F58" s="26">
        <f>'Rendimiento MO'!$E58/8</f>
        <v>150</v>
      </c>
      <c r="G58" s="24">
        <v>1400.0</v>
      </c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</row>
    <row r="59" ht="15.0" customHeight="1">
      <c r="A59" s="16" t="s">
        <v>43</v>
      </c>
      <c r="B59" s="25" t="s">
        <v>52</v>
      </c>
      <c r="C59" s="16" t="s">
        <v>17</v>
      </c>
      <c r="D59" s="23">
        <v>80.0</v>
      </c>
      <c r="E59" s="19">
        <v>150.0</v>
      </c>
      <c r="F59" s="26">
        <f>'Rendimiento MO'!$E59/8</f>
        <v>18.75</v>
      </c>
      <c r="G59" s="24">
        <v>120.0</v>
      </c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</row>
    <row r="60" ht="15.0" customHeight="1">
      <c r="A60" s="16" t="s">
        <v>43</v>
      </c>
      <c r="B60" s="17" t="s">
        <v>53</v>
      </c>
      <c r="C60" s="16" t="s">
        <v>17</v>
      </c>
      <c r="D60" s="18">
        <v>72.0</v>
      </c>
      <c r="E60" s="19">
        <v>86.0</v>
      </c>
      <c r="F60" s="26">
        <f>'Rendimiento MO'!$E60/8</f>
        <v>10.75</v>
      </c>
      <c r="G60" s="24">
        <v>100.0</v>
      </c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</row>
    <row r="61" ht="15.0" customHeight="1">
      <c r="A61" s="16" t="s">
        <v>43</v>
      </c>
      <c r="B61" s="17" t="s">
        <v>54</v>
      </c>
      <c r="C61" s="16" t="s">
        <v>17</v>
      </c>
      <c r="D61" s="18">
        <v>120.0</v>
      </c>
      <c r="E61" s="19">
        <v>144.0</v>
      </c>
      <c r="F61" s="26">
        <f>'Rendimiento MO'!$E61/8</f>
        <v>18</v>
      </c>
      <c r="G61" s="24">
        <v>168.0</v>
      </c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</row>
    <row r="62" ht="15.0" customHeight="1">
      <c r="A62" s="16" t="s">
        <v>43</v>
      </c>
      <c r="B62" s="17" t="s">
        <v>55</v>
      </c>
      <c r="C62" s="16" t="s">
        <v>17</v>
      </c>
      <c r="D62" s="18">
        <v>72.0</v>
      </c>
      <c r="E62" s="19">
        <v>86.0</v>
      </c>
      <c r="F62" s="26">
        <f>'Rendimiento MO'!$E62/8</f>
        <v>10.75</v>
      </c>
      <c r="G62" s="24">
        <v>100.0</v>
      </c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</row>
    <row r="63" ht="15.0" customHeight="1">
      <c r="A63" s="27" t="s">
        <v>43</v>
      </c>
      <c r="B63" s="49" t="s">
        <v>56</v>
      </c>
      <c r="C63" s="16" t="s">
        <v>17</v>
      </c>
      <c r="D63" s="50">
        <v>20.0</v>
      </c>
      <c r="E63" s="30">
        <v>29.0</v>
      </c>
      <c r="F63" s="44">
        <f>'Rendimiento MO'!$E63/8</f>
        <v>3.625</v>
      </c>
      <c r="G63" s="32">
        <v>38.0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</row>
    <row r="64" ht="15.0" customHeight="1">
      <c r="A64" s="33" t="s">
        <v>57</v>
      </c>
      <c r="B64" s="34" t="s">
        <v>40</v>
      </c>
      <c r="C64" s="16" t="s">
        <v>17</v>
      </c>
      <c r="D64" s="35">
        <v>200.0</v>
      </c>
      <c r="E64" s="36">
        <v>250.0</v>
      </c>
      <c r="F64" s="37">
        <f>'Rendimiento MO'!$E64/8</f>
        <v>31.25</v>
      </c>
      <c r="G64" s="38">
        <v>300.0</v>
      </c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ht="15.0" customHeight="1">
      <c r="A65" s="16" t="s">
        <v>57</v>
      </c>
      <c r="B65" s="25" t="s">
        <v>30</v>
      </c>
      <c r="C65" s="25" t="s">
        <v>23</v>
      </c>
      <c r="D65" s="18">
        <v>2.0</v>
      </c>
      <c r="E65" s="39">
        <v>3.0</v>
      </c>
      <c r="F65" s="26">
        <f>'Rendimiento MO'!$E65/8</f>
        <v>0.375</v>
      </c>
      <c r="G65" s="21">
        <v>4.0</v>
      </c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ht="15.0" customHeight="1">
      <c r="A66" s="16" t="s">
        <v>57</v>
      </c>
      <c r="B66" s="25" t="s">
        <v>31</v>
      </c>
      <c r="C66" s="25" t="s">
        <v>23</v>
      </c>
      <c r="D66" s="18">
        <v>5.0</v>
      </c>
      <c r="E66" s="39">
        <v>7.0</v>
      </c>
      <c r="F66" s="26">
        <f>'Rendimiento MO'!$E66/8</f>
        <v>0.875</v>
      </c>
      <c r="G66" s="21">
        <v>9.0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ht="15.0" customHeight="1">
      <c r="A67" s="16" t="s">
        <v>57</v>
      </c>
      <c r="B67" s="25" t="s">
        <v>32</v>
      </c>
      <c r="C67" s="16" t="s">
        <v>17</v>
      </c>
      <c r="D67" s="23">
        <v>150.0</v>
      </c>
      <c r="E67" s="19">
        <v>200.0</v>
      </c>
      <c r="F67" s="26">
        <f>'Rendimiento MO'!$E67/8</f>
        <v>25</v>
      </c>
      <c r="G67" s="24">
        <v>250.0</v>
      </c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ht="15.0" customHeight="1">
      <c r="A68" s="16" t="s">
        <v>57</v>
      </c>
      <c r="B68" s="25" t="s">
        <v>33</v>
      </c>
      <c r="C68" s="16" t="s">
        <v>17</v>
      </c>
      <c r="D68" s="40">
        <v>1500.0</v>
      </c>
      <c r="E68" s="19">
        <v>2000.0</v>
      </c>
      <c r="F68" s="42">
        <f>'Rendimiento MO'!$E68/8</f>
        <v>250</v>
      </c>
      <c r="G68" s="24">
        <v>2500.0</v>
      </c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ht="15.0" customHeight="1">
      <c r="A69" s="16" t="s">
        <v>57</v>
      </c>
      <c r="B69" s="25" t="s">
        <v>20</v>
      </c>
      <c r="C69" s="16" t="s">
        <v>17</v>
      </c>
      <c r="D69" s="23">
        <v>400.0</v>
      </c>
      <c r="E69" s="19">
        <v>600.0</v>
      </c>
      <c r="F69" s="26">
        <f>'Rendimiento MO'!$E69/8</f>
        <v>75</v>
      </c>
      <c r="G69" s="24">
        <v>800.0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ht="15.0" customHeight="1">
      <c r="A70" s="16" t="s">
        <v>57</v>
      </c>
      <c r="B70" s="25" t="s">
        <v>41</v>
      </c>
      <c r="C70" s="25" t="s">
        <v>23</v>
      </c>
      <c r="D70" s="23">
        <v>0.5</v>
      </c>
      <c r="E70" s="19">
        <v>1.0</v>
      </c>
      <c r="F70" s="26">
        <f>'Rendimiento MO'!$E70/8</f>
        <v>0.125</v>
      </c>
      <c r="G70" s="24">
        <v>1.5</v>
      </c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ht="15.0" customHeight="1">
      <c r="A71" s="16" t="s">
        <v>57</v>
      </c>
      <c r="B71" s="25" t="s">
        <v>44</v>
      </c>
      <c r="C71" s="25" t="s">
        <v>23</v>
      </c>
      <c r="D71" s="45">
        <v>0.3</v>
      </c>
      <c r="E71" s="46">
        <v>0.5</v>
      </c>
      <c r="F71" s="26">
        <f>'Rendimiento MO'!$E71/8</f>
        <v>0.0625</v>
      </c>
      <c r="G71" s="47">
        <v>0.7</v>
      </c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ht="15.0" customHeight="1">
      <c r="A72" s="16" t="s">
        <v>57</v>
      </c>
      <c r="B72" s="17" t="s">
        <v>58</v>
      </c>
      <c r="C72" s="17" t="s">
        <v>59</v>
      </c>
      <c r="D72" s="23">
        <v>100.0</v>
      </c>
      <c r="E72" s="19">
        <v>150.0</v>
      </c>
      <c r="F72" s="26">
        <f>'Rendimiento MO'!$E72/8</f>
        <v>18.75</v>
      </c>
      <c r="G72" s="24">
        <v>200.0</v>
      </c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ht="15.0" customHeight="1">
      <c r="A73" s="16" t="s">
        <v>57</v>
      </c>
      <c r="B73" s="25" t="s">
        <v>37</v>
      </c>
      <c r="C73" s="25" t="s">
        <v>23</v>
      </c>
      <c r="D73" s="23">
        <v>3.0</v>
      </c>
      <c r="E73" s="19">
        <v>4.0</v>
      </c>
      <c r="F73" s="26">
        <f>'Rendimiento MO'!$E73/8</f>
        <v>0.5</v>
      </c>
      <c r="G73" s="24">
        <v>5.0</v>
      </c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ht="15.0" customHeight="1">
      <c r="A74" s="16" t="s">
        <v>57</v>
      </c>
      <c r="B74" s="17" t="s">
        <v>46</v>
      </c>
      <c r="C74" s="16" t="s">
        <v>17</v>
      </c>
      <c r="D74" s="23">
        <v>400.0</v>
      </c>
      <c r="E74" s="19">
        <v>600.0</v>
      </c>
      <c r="F74" s="26">
        <f>'Rendimiento MO'!$E74/8</f>
        <v>75</v>
      </c>
      <c r="G74" s="24">
        <v>800.0</v>
      </c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ht="15.0" customHeight="1">
      <c r="A75" s="16" t="s">
        <v>57</v>
      </c>
      <c r="B75" s="17" t="s">
        <v>47</v>
      </c>
      <c r="C75" s="17" t="s">
        <v>48</v>
      </c>
      <c r="D75" s="23">
        <v>80.0</v>
      </c>
      <c r="E75" s="48">
        <f>100/3</f>
        <v>33.33333333</v>
      </c>
      <c r="F75" s="26">
        <f>'Rendimiento MO'!$E75/8</f>
        <v>4.166666667</v>
      </c>
      <c r="G75" s="24">
        <v>120.0</v>
      </c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ht="15.0" customHeight="1">
      <c r="A76" s="16" t="s">
        <v>57</v>
      </c>
      <c r="B76" s="17" t="s">
        <v>49</v>
      </c>
      <c r="C76" s="17" t="s">
        <v>48</v>
      </c>
      <c r="D76" s="23">
        <v>400.0</v>
      </c>
      <c r="E76" s="19">
        <f>600</f>
        <v>600</v>
      </c>
      <c r="F76" s="26">
        <f>'Rendimiento MO'!$E76/8</f>
        <v>75</v>
      </c>
      <c r="G76" s="24">
        <v>800.0</v>
      </c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ht="15.0" customHeight="1">
      <c r="A77" s="16" t="s">
        <v>57</v>
      </c>
      <c r="B77" s="17" t="s">
        <v>50</v>
      </c>
      <c r="C77" s="17" t="s">
        <v>48</v>
      </c>
      <c r="D77" s="23">
        <v>300.0</v>
      </c>
      <c r="E77" s="19">
        <f>350</f>
        <v>350</v>
      </c>
      <c r="F77" s="26">
        <f>'Rendimiento MO'!$E77/8</f>
        <v>43.75</v>
      </c>
      <c r="G77" s="24">
        <v>400.0</v>
      </c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</row>
    <row r="78" ht="15.0" customHeight="1">
      <c r="A78" s="27" t="s">
        <v>57</v>
      </c>
      <c r="B78" s="49" t="s">
        <v>51</v>
      </c>
      <c r="C78" s="49" t="s">
        <v>48</v>
      </c>
      <c r="D78" s="29">
        <v>1000.0</v>
      </c>
      <c r="E78" s="30">
        <v>1200.0</v>
      </c>
      <c r="F78" s="44">
        <f>'Rendimiento MO'!$E78/8</f>
        <v>150</v>
      </c>
      <c r="G78" s="32">
        <v>1400.0</v>
      </c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</row>
    <row r="79" ht="15.0" customHeight="1">
      <c r="A79" s="33" t="s">
        <v>60</v>
      </c>
      <c r="B79" s="34" t="s">
        <v>30</v>
      </c>
      <c r="C79" s="34" t="s">
        <v>23</v>
      </c>
      <c r="D79" s="51">
        <v>1.0</v>
      </c>
      <c r="E79" s="52">
        <v>2.0</v>
      </c>
      <c r="F79" s="53">
        <f>'Rendimiento MO'!$E79/8</f>
        <v>0.25</v>
      </c>
      <c r="G79" s="54">
        <v>3.0</v>
      </c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ht="15.0" customHeight="1">
      <c r="A80" s="16" t="s">
        <v>60</v>
      </c>
      <c r="B80" s="25" t="s">
        <v>31</v>
      </c>
      <c r="C80" s="25" t="s">
        <v>23</v>
      </c>
      <c r="D80" s="18">
        <v>5.0</v>
      </c>
      <c r="E80" s="39">
        <v>7.0</v>
      </c>
      <c r="F80" s="20">
        <v>0.0</v>
      </c>
      <c r="G80" s="21">
        <v>9.0</v>
      </c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ht="15.0" customHeight="1">
      <c r="A81" s="16" t="s">
        <v>60</v>
      </c>
      <c r="B81" s="25" t="s">
        <v>32</v>
      </c>
      <c r="C81" s="16" t="s">
        <v>17</v>
      </c>
      <c r="D81" s="23">
        <v>150.0</v>
      </c>
      <c r="E81" s="19">
        <v>200.0</v>
      </c>
      <c r="F81" s="26">
        <f>'Rendimiento MO'!$E81/8</f>
        <v>25</v>
      </c>
      <c r="G81" s="24">
        <v>250.0</v>
      </c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ht="15.0" customHeight="1">
      <c r="A82" s="16" t="s">
        <v>60</v>
      </c>
      <c r="B82" s="25" t="s">
        <v>33</v>
      </c>
      <c r="C82" s="16" t="s">
        <v>17</v>
      </c>
      <c r="D82" s="40">
        <v>1000.0</v>
      </c>
      <c r="E82" s="19">
        <v>1500.0</v>
      </c>
      <c r="F82" s="42">
        <f>'Rendimiento MO'!$E82/8</f>
        <v>187.5</v>
      </c>
      <c r="G82" s="24">
        <v>2000.0</v>
      </c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ht="15.0" customHeight="1">
      <c r="A83" s="16" t="s">
        <v>60</v>
      </c>
      <c r="B83" s="25" t="s">
        <v>20</v>
      </c>
      <c r="C83" s="16" t="s">
        <v>17</v>
      </c>
      <c r="D83" s="23">
        <v>400.0</v>
      </c>
      <c r="E83" s="19">
        <v>600.0</v>
      </c>
      <c r="F83" s="20">
        <f>'Rendimiento MO'!$E83/8</f>
        <v>75</v>
      </c>
      <c r="G83" s="24">
        <v>800.0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ht="15.0" customHeight="1">
      <c r="A84" s="16" t="s">
        <v>60</v>
      </c>
      <c r="B84" s="25" t="s">
        <v>41</v>
      </c>
      <c r="C84" s="25" t="s">
        <v>23</v>
      </c>
      <c r="D84" s="23">
        <v>0.5</v>
      </c>
      <c r="E84" s="19">
        <v>1.0</v>
      </c>
      <c r="F84" s="26">
        <v>1.5</v>
      </c>
      <c r="G84" s="24">
        <v>1.5</v>
      </c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</row>
    <row r="85" ht="15.0" customHeight="1">
      <c r="A85" s="16" t="s">
        <v>60</v>
      </c>
      <c r="B85" s="25" t="s">
        <v>44</v>
      </c>
      <c r="C85" s="25" t="s">
        <v>23</v>
      </c>
      <c r="D85" s="45">
        <v>0.3</v>
      </c>
      <c r="E85" s="46">
        <v>0.5</v>
      </c>
      <c r="F85" s="20">
        <f>'Rendimiento MO'!$E85/8</f>
        <v>0.0625</v>
      </c>
      <c r="G85" s="47">
        <v>0.7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ht="15.0" customHeight="1">
      <c r="A86" s="16" t="s">
        <v>60</v>
      </c>
      <c r="B86" s="17" t="s">
        <v>58</v>
      </c>
      <c r="C86" s="16" t="s">
        <v>17</v>
      </c>
      <c r="D86" s="23">
        <v>100.0</v>
      </c>
      <c r="E86" s="19">
        <v>150.0</v>
      </c>
      <c r="F86" s="20">
        <f>'Rendimiento MO'!$E86/8</f>
        <v>18.75</v>
      </c>
      <c r="G86" s="24">
        <v>200.0</v>
      </c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</row>
    <row r="87" ht="15.0" customHeight="1">
      <c r="A87" s="16" t="s">
        <v>60</v>
      </c>
      <c r="B87" s="25" t="s">
        <v>37</v>
      </c>
      <c r="C87" s="25" t="s">
        <v>23</v>
      </c>
      <c r="D87" s="23">
        <v>3.0</v>
      </c>
      <c r="E87" s="19">
        <v>4.0</v>
      </c>
      <c r="F87" s="26">
        <f>'Rendimiento MO'!$E87/8</f>
        <v>0.5</v>
      </c>
      <c r="G87" s="24">
        <v>5.0</v>
      </c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ht="15.0" customHeight="1">
      <c r="A88" s="16" t="s">
        <v>60</v>
      </c>
      <c r="B88" s="17" t="s">
        <v>46</v>
      </c>
      <c r="C88" s="16" t="s">
        <v>17</v>
      </c>
      <c r="D88" s="23">
        <v>400.0</v>
      </c>
      <c r="E88" s="19">
        <v>600.0</v>
      </c>
      <c r="F88" s="20">
        <f>'Rendimiento MO'!$E88/8</f>
        <v>75</v>
      </c>
      <c r="G88" s="24">
        <v>800.0</v>
      </c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ht="15.0" customHeight="1">
      <c r="A89" s="16" t="s">
        <v>60</v>
      </c>
      <c r="B89" s="17" t="s">
        <v>47</v>
      </c>
      <c r="C89" s="17" t="s">
        <v>48</v>
      </c>
      <c r="D89" s="23">
        <v>80.0</v>
      </c>
      <c r="E89" s="48">
        <f>100/3</f>
        <v>33.33333333</v>
      </c>
      <c r="F89" s="20">
        <f>'Rendimiento MO'!$E89/8</f>
        <v>4.166666667</v>
      </c>
      <c r="G89" s="24">
        <v>120.0</v>
      </c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ht="15.0" customHeight="1">
      <c r="A90" s="16" t="s">
        <v>60</v>
      </c>
      <c r="B90" s="17" t="s">
        <v>49</v>
      </c>
      <c r="C90" s="17" t="s">
        <v>48</v>
      </c>
      <c r="D90" s="23">
        <v>400.0</v>
      </c>
      <c r="E90" s="19">
        <f>600</f>
        <v>600</v>
      </c>
      <c r="F90" s="20">
        <f>'Rendimiento MO'!$E90/8</f>
        <v>75</v>
      </c>
      <c r="G90" s="24">
        <v>800.0</v>
      </c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ht="15.0" customHeight="1">
      <c r="A91" s="16" t="s">
        <v>60</v>
      </c>
      <c r="B91" s="17" t="s">
        <v>50</v>
      </c>
      <c r="C91" s="17" t="s">
        <v>48</v>
      </c>
      <c r="D91" s="23">
        <v>300.0</v>
      </c>
      <c r="E91" s="19">
        <f>350</f>
        <v>350</v>
      </c>
      <c r="F91" s="20">
        <f>'Rendimiento MO'!$E91/8</f>
        <v>43.75</v>
      </c>
      <c r="G91" s="24">
        <v>400.0</v>
      </c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ht="15.0" customHeight="1">
      <c r="A92" s="27" t="s">
        <v>60</v>
      </c>
      <c r="B92" s="49" t="s">
        <v>51</v>
      </c>
      <c r="C92" s="49" t="s">
        <v>48</v>
      </c>
      <c r="D92" s="29">
        <v>1000.0</v>
      </c>
      <c r="E92" s="30">
        <v>1200.0</v>
      </c>
      <c r="F92" s="31">
        <f>'Rendimiento MO'!$E92/8</f>
        <v>150</v>
      </c>
      <c r="G92" s="32">
        <v>1400.0</v>
      </c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ht="15.0" customHeight="1">
      <c r="A93" s="33" t="s">
        <v>61</v>
      </c>
      <c r="B93" s="34" t="s">
        <v>30</v>
      </c>
      <c r="C93" s="34" t="s">
        <v>23</v>
      </c>
      <c r="D93" s="51">
        <v>1.0</v>
      </c>
      <c r="E93" s="52">
        <v>2.0</v>
      </c>
      <c r="F93" s="53">
        <f>'Rendimiento MO'!$E93/8</f>
        <v>0.25</v>
      </c>
      <c r="G93" s="54">
        <v>3.0</v>
      </c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ht="15.0" customHeight="1">
      <c r="A94" s="16" t="s">
        <v>61</v>
      </c>
      <c r="B94" s="25" t="s">
        <v>31</v>
      </c>
      <c r="C94" s="25" t="s">
        <v>23</v>
      </c>
      <c r="D94" s="18">
        <v>5.0</v>
      </c>
      <c r="E94" s="39">
        <v>7.0</v>
      </c>
      <c r="F94" s="20">
        <v>0.0</v>
      </c>
      <c r="G94" s="21">
        <v>9.0</v>
      </c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ht="15.0" customHeight="1">
      <c r="A95" s="16" t="s">
        <v>61</v>
      </c>
      <c r="B95" s="25" t="s">
        <v>32</v>
      </c>
      <c r="C95" s="16" t="s">
        <v>17</v>
      </c>
      <c r="D95" s="23">
        <v>150.0</v>
      </c>
      <c r="E95" s="19">
        <v>200.0</v>
      </c>
      <c r="F95" s="26">
        <f>'Rendimiento MO'!$E95/8</f>
        <v>25</v>
      </c>
      <c r="G95" s="24">
        <v>250.0</v>
      </c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ht="15.0" customHeight="1">
      <c r="A96" s="16" t="s">
        <v>61</v>
      </c>
      <c r="B96" s="25" t="s">
        <v>33</v>
      </c>
      <c r="C96" s="16" t="s">
        <v>17</v>
      </c>
      <c r="D96" s="23">
        <v>1000.0</v>
      </c>
      <c r="E96" s="19">
        <v>1500.0</v>
      </c>
      <c r="F96" s="26">
        <f>'Rendimiento MO'!$E96/8</f>
        <v>187.5</v>
      </c>
      <c r="G96" s="43">
        <v>2000.0</v>
      </c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ht="15.0" customHeight="1">
      <c r="A97" s="16" t="s">
        <v>61</v>
      </c>
      <c r="B97" s="25" t="s">
        <v>20</v>
      </c>
      <c r="C97" s="16" t="s">
        <v>17</v>
      </c>
      <c r="D97" s="23">
        <v>400.0</v>
      </c>
      <c r="E97" s="19">
        <v>600.0</v>
      </c>
      <c r="F97" s="20">
        <f>'Rendimiento MO'!$E97/8</f>
        <v>75</v>
      </c>
      <c r="G97" s="24">
        <v>800.0</v>
      </c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ht="15.0" customHeight="1">
      <c r="A98" s="16" t="s">
        <v>61</v>
      </c>
      <c r="B98" s="25" t="s">
        <v>41</v>
      </c>
      <c r="C98" s="25" t="s">
        <v>23</v>
      </c>
      <c r="D98" s="23">
        <v>0.5</v>
      </c>
      <c r="E98" s="19">
        <v>1.0</v>
      </c>
      <c r="F98" s="26">
        <f>'Rendimiento MO'!$E98/8</f>
        <v>0.125</v>
      </c>
      <c r="G98" s="24">
        <v>1.5</v>
      </c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ht="15.0" customHeight="1">
      <c r="A99" s="16" t="s">
        <v>61</v>
      </c>
      <c r="B99" s="25" t="s">
        <v>44</v>
      </c>
      <c r="C99" s="25" t="s">
        <v>23</v>
      </c>
      <c r="D99" s="45">
        <v>0.3</v>
      </c>
      <c r="E99" s="46">
        <v>0.5</v>
      </c>
      <c r="F99" s="20">
        <f>'Rendimiento MO'!$E99/8</f>
        <v>0.0625</v>
      </c>
      <c r="G99" s="47">
        <v>0.7</v>
      </c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ht="15.0" customHeight="1">
      <c r="A100" s="16" t="s">
        <v>61</v>
      </c>
      <c r="B100" s="17" t="s">
        <v>58</v>
      </c>
      <c r="C100" s="16" t="s">
        <v>17</v>
      </c>
      <c r="D100" s="23">
        <v>100.0</v>
      </c>
      <c r="E100" s="19">
        <v>150.0</v>
      </c>
      <c r="F100" s="20">
        <f>'Rendimiento MO'!$E100/8</f>
        <v>18.75</v>
      </c>
      <c r="G100" s="24">
        <v>200.0</v>
      </c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ht="15.0" customHeight="1">
      <c r="A101" s="16" t="s">
        <v>61</v>
      </c>
      <c r="B101" s="25" t="s">
        <v>37</v>
      </c>
      <c r="C101" s="25" t="s">
        <v>23</v>
      </c>
      <c r="D101" s="23">
        <v>3.0</v>
      </c>
      <c r="E101" s="19">
        <v>4.0</v>
      </c>
      <c r="F101" s="26">
        <f>'Rendimiento MO'!$E101/8</f>
        <v>0.5</v>
      </c>
      <c r="G101" s="24">
        <v>5.0</v>
      </c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ht="15.0" customHeight="1">
      <c r="A102" s="16" t="s">
        <v>61</v>
      </c>
      <c r="B102" s="17" t="s">
        <v>46</v>
      </c>
      <c r="C102" s="17" t="s">
        <v>62</v>
      </c>
      <c r="D102" s="23">
        <v>400.0</v>
      </c>
      <c r="E102" s="19">
        <v>600.0</v>
      </c>
      <c r="F102" s="20">
        <f>'Rendimiento MO'!$E102/8</f>
        <v>75</v>
      </c>
      <c r="G102" s="24">
        <v>800.0</v>
      </c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ht="15.0" customHeight="1">
      <c r="A103" s="16" t="s">
        <v>61</v>
      </c>
      <c r="B103" s="17" t="s">
        <v>47</v>
      </c>
      <c r="C103" s="17" t="s">
        <v>48</v>
      </c>
      <c r="D103" s="23">
        <v>80.0</v>
      </c>
      <c r="E103" s="48">
        <f>100/3</f>
        <v>33.33333333</v>
      </c>
      <c r="F103" s="20">
        <f>'Rendimiento MO'!$E103/8</f>
        <v>4.166666667</v>
      </c>
      <c r="G103" s="24">
        <v>120.0</v>
      </c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ht="15.0" customHeight="1">
      <c r="A104" s="16" t="s">
        <v>61</v>
      </c>
      <c r="B104" s="17" t="s">
        <v>49</v>
      </c>
      <c r="C104" s="17" t="s">
        <v>48</v>
      </c>
      <c r="D104" s="23">
        <v>400.0</v>
      </c>
      <c r="E104" s="19">
        <f>600</f>
        <v>600</v>
      </c>
      <c r="F104" s="20">
        <f>'Rendimiento MO'!$E104/8</f>
        <v>75</v>
      </c>
      <c r="G104" s="24">
        <v>800.0</v>
      </c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ht="15.0" customHeight="1">
      <c r="A105" s="16" t="s">
        <v>61</v>
      </c>
      <c r="B105" s="17" t="s">
        <v>50</v>
      </c>
      <c r="C105" s="17" t="s">
        <v>48</v>
      </c>
      <c r="D105" s="23">
        <v>300.0</v>
      </c>
      <c r="E105" s="19">
        <f>350</f>
        <v>350</v>
      </c>
      <c r="F105" s="20">
        <f>'Rendimiento MO'!$E105/8</f>
        <v>43.75</v>
      </c>
      <c r="G105" s="24">
        <v>400.0</v>
      </c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ht="15.0" customHeight="1">
      <c r="A106" s="27" t="s">
        <v>61</v>
      </c>
      <c r="B106" s="49" t="s">
        <v>51</v>
      </c>
      <c r="C106" s="49" t="s">
        <v>48</v>
      </c>
      <c r="D106" s="29">
        <v>1000.0</v>
      </c>
      <c r="E106" s="30">
        <v>1200.0</v>
      </c>
      <c r="F106" s="31">
        <f>'Rendimiento MO'!$E106/8</f>
        <v>150</v>
      </c>
      <c r="G106" s="32">
        <v>1400.0</v>
      </c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ht="15.0" customHeight="1">
      <c r="A107" s="16" t="s">
        <v>63</v>
      </c>
      <c r="B107" s="34" t="s">
        <v>30</v>
      </c>
      <c r="C107" s="34" t="s">
        <v>23</v>
      </c>
      <c r="D107" s="35">
        <v>1.0</v>
      </c>
      <c r="E107" s="36">
        <v>2.0</v>
      </c>
      <c r="F107" s="37">
        <f>'Rendimiento MO'!$E107/8</f>
        <v>0.25</v>
      </c>
      <c r="G107" s="38">
        <v>3.0</v>
      </c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ht="15.0" customHeight="1">
      <c r="A108" s="16" t="s">
        <v>63</v>
      </c>
      <c r="B108" s="25" t="s">
        <v>32</v>
      </c>
      <c r="C108" s="16" t="s">
        <v>17</v>
      </c>
      <c r="D108" s="23">
        <v>150.0</v>
      </c>
      <c r="E108" s="19">
        <v>200.0</v>
      </c>
      <c r="F108" s="26">
        <f>'Rendimiento MO'!$E108/8</f>
        <v>25</v>
      </c>
      <c r="G108" s="24">
        <v>250.0</v>
      </c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ht="15.0" customHeight="1">
      <c r="A109" s="16" t="s">
        <v>63</v>
      </c>
      <c r="B109" s="25" t="s">
        <v>33</v>
      </c>
      <c r="C109" s="16" t="s">
        <v>17</v>
      </c>
      <c r="D109" s="23">
        <v>1000.0</v>
      </c>
      <c r="E109" s="19">
        <v>1500.0</v>
      </c>
      <c r="F109" s="26">
        <f>'Rendimiento MO'!$E109/8</f>
        <v>187.5</v>
      </c>
      <c r="G109" s="24">
        <v>2000.0</v>
      </c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ht="15.0" customHeight="1">
      <c r="A110" s="16" t="s">
        <v>63</v>
      </c>
      <c r="B110" s="17" t="s">
        <v>58</v>
      </c>
      <c r="C110" s="16" t="s">
        <v>17</v>
      </c>
      <c r="D110" s="23">
        <v>80.0</v>
      </c>
      <c r="E110" s="19">
        <v>100.0</v>
      </c>
      <c r="F110" s="26">
        <f>'Rendimiento MO'!$E110/8</f>
        <v>12.5</v>
      </c>
      <c r="G110" s="24">
        <v>120.0</v>
      </c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ht="15.0" customHeight="1">
      <c r="A111" s="16" t="s">
        <v>63</v>
      </c>
      <c r="B111" s="25" t="s">
        <v>29</v>
      </c>
      <c r="C111" s="25" t="s">
        <v>11</v>
      </c>
      <c r="D111" s="23"/>
      <c r="E111" s="23"/>
      <c r="F111" s="26">
        <f>'Rendimiento MO'!$E111/8</f>
        <v>0</v>
      </c>
      <c r="G111" s="24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ht="15.0" customHeight="1">
      <c r="A112" s="16" t="s">
        <v>63</v>
      </c>
      <c r="B112" s="25" t="s">
        <v>41</v>
      </c>
      <c r="C112" s="25" t="s">
        <v>23</v>
      </c>
      <c r="D112" s="23">
        <v>0.5</v>
      </c>
      <c r="E112" s="19">
        <v>1.0</v>
      </c>
      <c r="F112" s="26">
        <f>'Rendimiento MO'!$E112/8</f>
        <v>0.125</v>
      </c>
      <c r="G112" s="24">
        <v>1.5</v>
      </c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ht="15.0" customHeight="1">
      <c r="A113" s="16" t="s">
        <v>63</v>
      </c>
      <c r="B113" s="17" t="s">
        <v>37</v>
      </c>
      <c r="C113" s="17" t="s">
        <v>11</v>
      </c>
      <c r="D113" s="23">
        <v>3.0</v>
      </c>
      <c r="E113" s="19">
        <v>4.0</v>
      </c>
      <c r="F113" s="26">
        <f>'Rendimiento MO'!$E113/8</f>
        <v>0.5</v>
      </c>
      <c r="G113" s="24">
        <v>5.0</v>
      </c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ht="15.0" customHeight="1">
      <c r="A114" s="16" t="s">
        <v>63</v>
      </c>
      <c r="B114" s="17" t="s">
        <v>64</v>
      </c>
      <c r="C114" s="17" t="s">
        <v>11</v>
      </c>
      <c r="D114" s="23">
        <v>0.3</v>
      </c>
      <c r="E114" s="19">
        <v>0.5</v>
      </c>
      <c r="F114" s="26">
        <v>0.0</v>
      </c>
      <c r="G114" s="24">
        <v>0.7</v>
      </c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</row>
    <row r="115" ht="15.0" customHeight="1">
      <c r="A115" s="16" t="s">
        <v>63</v>
      </c>
      <c r="B115" s="17" t="s">
        <v>20</v>
      </c>
      <c r="C115" s="16" t="s">
        <v>17</v>
      </c>
      <c r="D115" s="23">
        <v>400.0</v>
      </c>
      <c r="E115" s="19">
        <v>600.0</v>
      </c>
      <c r="F115" s="26">
        <f>'Rendimiento MO'!$E115/8</f>
        <v>75</v>
      </c>
      <c r="G115" s="24">
        <v>800.0</v>
      </c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</row>
    <row r="116" ht="15.0" customHeight="1">
      <c r="A116" s="16" t="s">
        <v>63</v>
      </c>
      <c r="B116" s="25" t="s">
        <v>47</v>
      </c>
      <c r="C116" s="25" t="s">
        <v>65</v>
      </c>
      <c r="D116" s="23">
        <v>80.0</v>
      </c>
      <c r="E116" s="19">
        <v>33.0</v>
      </c>
      <c r="F116" s="26">
        <f>'Rendimiento MO'!$E116/8</f>
        <v>4.125</v>
      </c>
      <c r="G116" s="24">
        <v>120.0</v>
      </c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</row>
    <row r="117" ht="15.0" customHeight="1">
      <c r="A117" s="16" t="s">
        <v>63</v>
      </c>
      <c r="B117" s="17" t="s">
        <v>49</v>
      </c>
      <c r="C117" s="25" t="s">
        <v>65</v>
      </c>
      <c r="D117" s="23">
        <v>400.0</v>
      </c>
      <c r="E117" s="19">
        <v>600.0</v>
      </c>
      <c r="F117" s="26">
        <f>'Rendimiento MO'!$E117/8</f>
        <v>75</v>
      </c>
      <c r="G117" s="24">
        <v>800.0</v>
      </c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</row>
    <row r="118" ht="15.0" customHeight="1">
      <c r="A118" s="16" t="s">
        <v>63</v>
      </c>
      <c r="B118" s="17" t="s">
        <v>50</v>
      </c>
      <c r="C118" s="25" t="s">
        <v>65</v>
      </c>
      <c r="D118" s="23">
        <v>300.0</v>
      </c>
      <c r="E118" s="19">
        <v>350.0</v>
      </c>
      <c r="F118" s="26">
        <f>'Rendimiento MO'!$E118/8</f>
        <v>43.75</v>
      </c>
      <c r="G118" s="24">
        <v>400.0</v>
      </c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</row>
    <row r="119" ht="15.0" customHeight="1">
      <c r="A119" s="16" t="s">
        <v>63</v>
      </c>
      <c r="B119" s="49" t="s">
        <v>51</v>
      </c>
      <c r="C119" s="28" t="s">
        <v>65</v>
      </c>
      <c r="D119" s="29">
        <v>1000.0</v>
      </c>
      <c r="E119" s="30">
        <v>1200.0</v>
      </c>
      <c r="F119" s="44">
        <f>'Rendimiento MO'!$E119/8</f>
        <v>150</v>
      </c>
      <c r="G119" s="32">
        <v>1400.0</v>
      </c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</row>
    <row r="120" ht="15.0" customHeight="1">
      <c r="A120" s="16" t="s">
        <v>66</v>
      </c>
      <c r="B120" s="55" t="s">
        <v>12</v>
      </c>
      <c r="C120" s="56" t="s">
        <v>13</v>
      </c>
      <c r="D120" s="35">
        <v>100.0</v>
      </c>
      <c r="E120" s="36">
        <v>150.0</v>
      </c>
      <c r="F120" s="37">
        <f>'Rendimiento MO'!$E120/8</f>
        <v>18.75</v>
      </c>
      <c r="G120" s="38">
        <v>200.0</v>
      </c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</row>
    <row r="121" ht="15.0" customHeight="1">
      <c r="A121" s="16" t="s">
        <v>66</v>
      </c>
      <c r="B121" s="22" t="s">
        <v>14</v>
      </c>
      <c r="C121" s="17" t="s">
        <v>67</v>
      </c>
      <c r="D121" s="23">
        <v>100.0</v>
      </c>
      <c r="E121" s="19">
        <v>150.0</v>
      </c>
      <c r="F121" s="26">
        <f>'Rendimiento MO'!$E121/8</f>
        <v>18.75</v>
      </c>
      <c r="G121" s="24">
        <v>200.0</v>
      </c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</row>
    <row r="122" ht="15.0" customHeight="1">
      <c r="A122" s="16" t="s">
        <v>66</v>
      </c>
      <c r="B122" s="17" t="s">
        <v>16</v>
      </c>
      <c r="C122" s="16" t="s">
        <v>17</v>
      </c>
      <c r="D122" s="23">
        <v>400.0</v>
      </c>
      <c r="E122" s="19">
        <v>470.0</v>
      </c>
      <c r="F122" s="26">
        <f>'Rendimiento MO'!$E122/8</f>
        <v>58.75</v>
      </c>
      <c r="G122" s="24">
        <v>540.0</v>
      </c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</row>
    <row r="123" ht="15.0" customHeight="1">
      <c r="A123" s="16" t="s">
        <v>66</v>
      </c>
      <c r="B123" s="17" t="s">
        <v>68</v>
      </c>
      <c r="C123" s="16" t="s">
        <v>17</v>
      </c>
      <c r="D123" s="23">
        <v>120.0</v>
      </c>
      <c r="E123" s="19">
        <v>160.0</v>
      </c>
      <c r="F123" s="26">
        <f>'Rendimiento MO'!$E123/8</f>
        <v>20</v>
      </c>
      <c r="G123" s="24">
        <v>200.0</v>
      </c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</row>
    <row r="124" ht="15.0" customHeight="1">
      <c r="A124" s="16" t="s">
        <v>66</v>
      </c>
      <c r="B124" s="17" t="s">
        <v>69</v>
      </c>
      <c r="C124" s="16" t="s">
        <v>17</v>
      </c>
      <c r="D124" s="23">
        <v>60.0</v>
      </c>
      <c r="E124" s="39">
        <v>80.0</v>
      </c>
      <c r="F124" s="26">
        <f>'Rendimiento MO'!$E124/8</f>
        <v>10</v>
      </c>
      <c r="G124" s="24">
        <v>100.0</v>
      </c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</row>
    <row r="125" ht="15.0" customHeight="1">
      <c r="A125" s="16" t="s">
        <v>66</v>
      </c>
      <c r="B125" s="17" t="s">
        <v>70</v>
      </c>
      <c r="C125" s="16" t="s">
        <v>17</v>
      </c>
      <c r="D125" s="23">
        <v>150.0</v>
      </c>
      <c r="E125" s="39">
        <v>200.0</v>
      </c>
      <c r="F125" s="26">
        <f>'Rendimiento MO'!$E125/8</f>
        <v>25</v>
      </c>
      <c r="G125" s="24">
        <v>250.0</v>
      </c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</row>
    <row r="126" ht="15.0" customHeight="1">
      <c r="A126" s="57" t="s">
        <v>66</v>
      </c>
      <c r="B126" s="58" t="s">
        <v>21</v>
      </c>
      <c r="C126" s="16" t="s">
        <v>17</v>
      </c>
      <c r="D126" s="59">
        <v>300.0</v>
      </c>
      <c r="E126" s="60">
        <v>400.0</v>
      </c>
      <c r="F126" s="61">
        <f>'Rendimiento MO'!$E126/8</f>
        <v>50</v>
      </c>
      <c r="G126" s="62">
        <v>500.0</v>
      </c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</row>
    <row r="127" ht="15.0" customHeight="1">
      <c r="A127" s="33" t="s">
        <v>71</v>
      </c>
      <c r="B127" s="55" t="s">
        <v>12</v>
      </c>
      <c r="C127" s="56" t="s">
        <v>13</v>
      </c>
      <c r="D127" s="35"/>
      <c r="E127" s="36">
        <v>0.0</v>
      </c>
      <c r="F127" s="37">
        <f>'Rendimiento MO'!$E127/8</f>
        <v>0</v>
      </c>
      <c r="G127" s="38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</row>
    <row r="128" ht="15.0" customHeight="1">
      <c r="A128" s="16" t="s">
        <v>71</v>
      </c>
      <c r="B128" s="22" t="s">
        <v>14</v>
      </c>
      <c r="C128" s="17" t="s">
        <v>15</v>
      </c>
      <c r="D128" s="23">
        <v>150.0</v>
      </c>
      <c r="E128" s="19">
        <v>200.0</v>
      </c>
      <c r="F128" s="26">
        <f>'Rendimiento MO'!$E128/8</f>
        <v>25</v>
      </c>
      <c r="G128" s="24">
        <v>250.0</v>
      </c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</row>
    <row r="129" ht="15.0" customHeight="1">
      <c r="A129" s="16" t="s">
        <v>71</v>
      </c>
      <c r="B129" s="22" t="s">
        <v>16</v>
      </c>
      <c r="C129" s="16" t="s">
        <v>17</v>
      </c>
      <c r="D129" s="23">
        <v>400.0</v>
      </c>
      <c r="E129" s="19">
        <v>470.0</v>
      </c>
      <c r="F129" s="26">
        <f>'Rendimiento MO'!$E129/8</f>
        <v>58.75</v>
      </c>
      <c r="G129" s="24">
        <v>540.0</v>
      </c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ht="15.0" customHeight="1">
      <c r="A130" s="16" t="s">
        <v>71</v>
      </c>
      <c r="B130" s="17" t="s">
        <v>72</v>
      </c>
      <c r="C130" s="16" t="s">
        <v>17</v>
      </c>
      <c r="D130" s="23">
        <v>150.0</v>
      </c>
      <c r="E130" s="19">
        <v>200.0</v>
      </c>
      <c r="F130" s="26">
        <f>'Rendimiento MO'!$E130/8</f>
        <v>25</v>
      </c>
      <c r="G130" s="24">
        <v>250.0</v>
      </c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ht="15.0" customHeight="1">
      <c r="A131" s="16" t="s">
        <v>71</v>
      </c>
      <c r="B131" s="17" t="s">
        <v>73</v>
      </c>
      <c r="C131" s="16" t="s">
        <v>17</v>
      </c>
      <c r="D131" s="23">
        <v>80.0</v>
      </c>
      <c r="E131" s="39">
        <v>100.0</v>
      </c>
      <c r="F131" s="26">
        <f>'Rendimiento MO'!$E131/8</f>
        <v>12.5</v>
      </c>
      <c r="G131" s="24">
        <v>120.0</v>
      </c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ht="15.0" customHeight="1">
      <c r="A132" s="16" t="s">
        <v>71</v>
      </c>
      <c r="B132" s="17" t="s">
        <v>74</v>
      </c>
      <c r="C132" s="16" t="s">
        <v>17</v>
      </c>
      <c r="D132" s="23">
        <v>150.0</v>
      </c>
      <c r="E132" s="39">
        <v>200.0</v>
      </c>
      <c r="F132" s="26">
        <f>'Rendimiento MO'!$E132/8</f>
        <v>25</v>
      </c>
      <c r="G132" s="24">
        <v>250.0</v>
      </c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ht="15.0" customHeight="1">
      <c r="A133" s="57" t="s">
        <v>71</v>
      </c>
      <c r="B133" s="58" t="s">
        <v>75</v>
      </c>
      <c r="C133" s="16" t="s">
        <v>17</v>
      </c>
      <c r="D133" s="59">
        <v>150.0</v>
      </c>
      <c r="E133" s="60">
        <v>200.0</v>
      </c>
      <c r="F133" s="61">
        <f>'Rendimiento MO'!$E133/8</f>
        <v>25</v>
      </c>
      <c r="G133" s="62">
        <v>250.0</v>
      </c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ht="15.0" customHeight="1">
      <c r="A134" s="33" t="s">
        <v>24</v>
      </c>
      <c r="B134" s="34" t="s">
        <v>76</v>
      </c>
      <c r="C134" s="16" t="s">
        <v>17</v>
      </c>
      <c r="D134" s="35">
        <v>300.0</v>
      </c>
      <c r="E134" s="36">
        <v>400.0</v>
      </c>
      <c r="F134" s="37">
        <f>'Rendimiento MO'!$E134/8</f>
        <v>50</v>
      </c>
      <c r="G134" s="38">
        <v>500.0</v>
      </c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ht="15.0" customHeight="1">
      <c r="A135" s="16" t="s">
        <v>24</v>
      </c>
      <c r="B135" s="25" t="s">
        <v>77</v>
      </c>
      <c r="C135" s="16" t="s">
        <v>17</v>
      </c>
      <c r="D135" s="23">
        <v>2000.0</v>
      </c>
      <c r="E135" s="19">
        <v>2500.0</v>
      </c>
      <c r="F135" s="26">
        <f>'Rendimiento MO'!$E135/8</f>
        <v>312.5</v>
      </c>
      <c r="G135" s="24">
        <v>3000.0</v>
      </c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ht="15.0" customHeight="1">
      <c r="A136" s="16" t="s">
        <v>24</v>
      </c>
      <c r="B136" s="25" t="s">
        <v>78</v>
      </c>
      <c r="C136" s="16" t="s">
        <v>17</v>
      </c>
      <c r="D136" s="23">
        <v>200.0</v>
      </c>
      <c r="E136" s="19">
        <v>250.0</v>
      </c>
      <c r="F136" s="26">
        <f>'Rendimiento MO'!$E136/8</f>
        <v>31.25</v>
      </c>
      <c r="G136" s="24">
        <v>300.0</v>
      </c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ht="15.0" customHeight="1">
      <c r="A137" s="16" t="s">
        <v>24</v>
      </c>
      <c r="B137" s="25" t="s">
        <v>79</v>
      </c>
      <c r="C137" s="16" t="s">
        <v>17</v>
      </c>
      <c r="D137" s="23">
        <v>200.0</v>
      </c>
      <c r="E137" s="19">
        <v>300.0</v>
      </c>
      <c r="F137" s="26">
        <f>'Rendimiento MO'!$E137/8</f>
        <v>37.5</v>
      </c>
      <c r="G137" s="24">
        <v>400.0</v>
      </c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ht="15.0" customHeight="1">
      <c r="A138" s="16" t="s">
        <v>24</v>
      </c>
      <c r="B138" s="25" t="s">
        <v>80</v>
      </c>
      <c r="C138" s="16" t="s">
        <v>17</v>
      </c>
      <c r="D138" s="23">
        <v>120.0</v>
      </c>
      <c r="E138" s="19">
        <v>160.0</v>
      </c>
      <c r="F138" s="26">
        <f>'Rendimiento MO'!$E138/8</f>
        <v>20</v>
      </c>
      <c r="G138" s="24">
        <v>200.0</v>
      </c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ht="15.0" customHeight="1">
      <c r="A139" s="16" t="s">
        <v>24</v>
      </c>
      <c r="B139" s="25" t="s">
        <v>81</v>
      </c>
      <c r="C139" s="25" t="s">
        <v>23</v>
      </c>
      <c r="D139" s="23">
        <v>0.7</v>
      </c>
      <c r="E139" s="19">
        <v>2000.0</v>
      </c>
      <c r="F139" s="26">
        <f>'Rendimiento MO'!$E139/8</f>
        <v>250</v>
      </c>
      <c r="G139" s="24">
        <v>1.3</v>
      </c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ht="15.0" customHeight="1">
      <c r="A140" s="57" t="s">
        <v>24</v>
      </c>
      <c r="B140" s="63" t="s">
        <v>82</v>
      </c>
      <c r="C140" s="16" t="s">
        <v>17</v>
      </c>
      <c r="D140" s="59">
        <v>200.0</v>
      </c>
      <c r="E140" s="64">
        <v>250.0</v>
      </c>
      <c r="F140" s="61">
        <f>'Rendimiento MO'!$E140/8</f>
        <v>31.25</v>
      </c>
      <c r="G140" s="62">
        <v>300.0</v>
      </c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ht="15.0" customHeight="1">
      <c r="A141" s="33" t="s">
        <v>38</v>
      </c>
      <c r="B141" s="34" t="s">
        <v>76</v>
      </c>
      <c r="C141" s="16" t="s">
        <v>17</v>
      </c>
      <c r="D141" s="35">
        <v>200.0</v>
      </c>
      <c r="E141" s="36">
        <v>300.0</v>
      </c>
      <c r="F141" s="37">
        <f>'Rendimiento MO'!$E141/8</f>
        <v>37.5</v>
      </c>
      <c r="G141" s="38">
        <v>400.0</v>
      </c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ht="15.0" customHeight="1">
      <c r="A142" s="16" t="s">
        <v>38</v>
      </c>
      <c r="B142" s="25" t="s">
        <v>83</v>
      </c>
      <c r="C142" s="16" t="s">
        <v>17</v>
      </c>
      <c r="D142" s="45">
        <v>2000.0</v>
      </c>
      <c r="E142" s="46">
        <v>2500.0</v>
      </c>
      <c r="F142" s="65">
        <f>'Rendimiento MO'!$E142/8</f>
        <v>312.5</v>
      </c>
      <c r="G142" s="47">
        <v>3000.0</v>
      </c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ht="15.0" customHeight="1">
      <c r="A143" s="16" t="s">
        <v>38</v>
      </c>
      <c r="B143" s="25" t="s">
        <v>78</v>
      </c>
      <c r="C143" s="16" t="s">
        <v>17</v>
      </c>
      <c r="D143" s="45">
        <v>200.0</v>
      </c>
      <c r="E143" s="46">
        <v>250.0</v>
      </c>
      <c r="F143" s="65">
        <f>'Rendimiento MO'!$E143/8</f>
        <v>31.25</v>
      </c>
      <c r="G143" s="47">
        <v>300.0</v>
      </c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ht="15.0" customHeight="1">
      <c r="A144" s="16" t="s">
        <v>38</v>
      </c>
      <c r="B144" s="25" t="s">
        <v>79</v>
      </c>
      <c r="C144" s="16" t="s">
        <v>17</v>
      </c>
      <c r="D144" s="45">
        <v>200.0</v>
      </c>
      <c r="E144" s="46">
        <v>300.0</v>
      </c>
      <c r="F144" s="65">
        <f>'Rendimiento MO'!$E144/8</f>
        <v>37.5</v>
      </c>
      <c r="G144" s="47">
        <v>400.0</v>
      </c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ht="15.0" customHeight="1">
      <c r="A145" s="16" t="s">
        <v>38</v>
      </c>
      <c r="B145" s="25" t="s">
        <v>80</v>
      </c>
      <c r="C145" s="16" t="s">
        <v>17</v>
      </c>
      <c r="D145" s="45">
        <v>120.0</v>
      </c>
      <c r="E145" s="46">
        <v>160.0</v>
      </c>
      <c r="F145" s="65">
        <f>'Rendimiento MO'!$E145/8</f>
        <v>20</v>
      </c>
      <c r="G145" s="47">
        <v>200.0</v>
      </c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ht="15.0" customHeight="1">
      <c r="A146" s="16" t="s">
        <v>38</v>
      </c>
      <c r="B146" s="25" t="s">
        <v>81</v>
      </c>
      <c r="C146" s="16" t="s">
        <v>17</v>
      </c>
      <c r="D146" s="23">
        <v>0.7</v>
      </c>
      <c r="E146" s="19">
        <v>2000.0</v>
      </c>
      <c r="F146" s="26">
        <f>'Rendimiento MO'!$E146/8</f>
        <v>250</v>
      </c>
      <c r="G146" s="24">
        <v>1.3</v>
      </c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ht="15.0" customHeight="1">
      <c r="A147" s="57" t="s">
        <v>38</v>
      </c>
      <c r="B147" s="63" t="s">
        <v>82</v>
      </c>
      <c r="C147" s="16" t="s">
        <v>17</v>
      </c>
      <c r="D147" s="66">
        <v>200.0</v>
      </c>
      <c r="E147" s="67">
        <v>250.0</v>
      </c>
      <c r="F147" s="68">
        <f>'Rendimiento MO'!$E147/8</f>
        <v>31.25</v>
      </c>
      <c r="G147" s="69">
        <v>300.0</v>
      </c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ht="15.0" customHeight="1">
      <c r="A148" s="33" t="s">
        <v>84</v>
      </c>
      <c r="B148" s="34" t="s">
        <v>12</v>
      </c>
      <c r="C148" s="56" t="s">
        <v>85</v>
      </c>
      <c r="D148" s="35"/>
      <c r="E148" s="36">
        <v>0.0</v>
      </c>
      <c r="F148" s="37">
        <f>'Rendimiento MO'!$E148/8</f>
        <v>0</v>
      </c>
      <c r="G148" s="38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ht="15.0" customHeight="1">
      <c r="A149" s="16" t="s">
        <v>84</v>
      </c>
      <c r="B149" s="25" t="s">
        <v>14</v>
      </c>
      <c r="C149" s="17" t="s">
        <v>15</v>
      </c>
      <c r="D149" s="23">
        <v>150.0</v>
      </c>
      <c r="E149" s="19">
        <v>200.0</v>
      </c>
      <c r="F149" s="26">
        <f>'Rendimiento MO'!$E149/8</f>
        <v>25</v>
      </c>
      <c r="G149" s="24">
        <v>250.0</v>
      </c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ht="15.0" customHeight="1">
      <c r="A150" s="16" t="s">
        <v>84</v>
      </c>
      <c r="B150" s="25" t="s">
        <v>16</v>
      </c>
      <c r="C150" s="16" t="s">
        <v>17</v>
      </c>
      <c r="D150" s="23">
        <v>400.0</v>
      </c>
      <c r="E150" s="19">
        <v>470.0</v>
      </c>
      <c r="F150" s="26">
        <f>'Rendimiento MO'!$E150/8</f>
        <v>58.75</v>
      </c>
      <c r="G150" s="24">
        <v>540.0</v>
      </c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ht="15.0" customHeight="1">
      <c r="A151" s="16" t="s">
        <v>84</v>
      </c>
      <c r="B151" s="25" t="s">
        <v>68</v>
      </c>
      <c r="C151" s="16" t="s">
        <v>17</v>
      </c>
      <c r="D151" s="23">
        <v>150.0</v>
      </c>
      <c r="E151" s="19">
        <v>200.0</v>
      </c>
      <c r="F151" s="26">
        <f>'Rendimiento MO'!$E151/8</f>
        <v>25</v>
      </c>
      <c r="G151" s="24">
        <v>250.0</v>
      </c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ht="15.0" customHeight="1">
      <c r="A152" s="16" t="s">
        <v>84</v>
      </c>
      <c r="B152" s="25" t="s">
        <v>86</v>
      </c>
      <c r="C152" s="16" t="s">
        <v>17</v>
      </c>
      <c r="D152" s="23">
        <v>80.0</v>
      </c>
      <c r="E152" s="39">
        <v>100.0</v>
      </c>
      <c r="F152" s="26">
        <f>'Rendimiento MO'!$E152/8</f>
        <v>12.5</v>
      </c>
      <c r="G152" s="24">
        <v>120.0</v>
      </c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ht="15.0" customHeight="1">
      <c r="A153" s="16" t="s">
        <v>84</v>
      </c>
      <c r="B153" s="25" t="s">
        <v>70</v>
      </c>
      <c r="C153" s="16" t="s">
        <v>17</v>
      </c>
      <c r="D153" s="23"/>
      <c r="E153" s="39">
        <v>0.0</v>
      </c>
      <c r="F153" s="26">
        <f>'Rendimiento MO'!$E153/8</f>
        <v>0</v>
      </c>
      <c r="G153" s="24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ht="15.0" customHeight="1">
      <c r="A154" s="57" t="s">
        <v>84</v>
      </c>
      <c r="B154" s="63" t="s">
        <v>21</v>
      </c>
      <c r="C154" s="16" t="s">
        <v>17</v>
      </c>
      <c r="D154" s="59"/>
      <c r="E154" s="60">
        <v>0.0</v>
      </c>
      <c r="F154" s="61">
        <f>'Rendimiento MO'!$E154/8</f>
        <v>0</v>
      </c>
      <c r="G154" s="62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ht="15.0" customHeight="1">
      <c r="A155" s="16" t="s">
        <v>87</v>
      </c>
      <c r="B155" s="34" t="s">
        <v>12</v>
      </c>
      <c r="C155" s="56" t="s">
        <v>13</v>
      </c>
      <c r="D155" s="35"/>
      <c r="E155" s="36">
        <v>0.0</v>
      </c>
      <c r="F155" s="37">
        <f>'Rendimiento MO'!$E155/8</f>
        <v>0</v>
      </c>
      <c r="G155" s="38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ht="15.0" customHeight="1">
      <c r="A156" s="16" t="s">
        <v>87</v>
      </c>
      <c r="B156" s="25" t="s">
        <v>14</v>
      </c>
      <c r="C156" s="17" t="s">
        <v>15</v>
      </c>
      <c r="D156" s="23">
        <v>100.0</v>
      </c>
      <c r="E156" s="19">
        <v>150.0</v>
      </c>
      <c r="F156" s="26">
        <f>'Rendimiento MO'!$E156/8</f>
        <v>18.75</v>
      </c>
      <c r="G156" s="24">
        <v>200.0</v>
      </c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ht="15.0" customHeight="1">
      <c r="A157" s="16" t="s">
        <v>87</v>
      </c>
      <c r="B157" s="25" t="s">
        <v>16</v>
      </c>
      <c r="C157" s="16" t="s">
        <v>17</v>
      </c>
      <c r="D157" s="23">
        <v>400.0</v>
      </c>
      <c r="E157" s="19">
        <v>470.0</v>
      </c>
      <c r="F157" s="26">
        <f>'Rendimiento MO'!$E157/8</f>
        <v>58.75</v>
      </c>
      <c r="G157" s="24">
        <v>540.0</v>
      </c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ht="15.0" customHeight="1">
      <c r="A158" s="16" t="s">
        <v>87</v>
      </c>
      <c r="B158" s="25" t="s">
        <v>68</v>
      </c>
      <c r="C158" s="16" t="s">
        <v>17</v>
      </c>
      <c r="D158" s="23">
        <v>160.0</v>
      </c>
      <c r="E158" s="19">
        <v>200.0</v>
      </c>
      <c r="F158" s="26">
        <f>'Rendimiento MO'!$E158/8</f>
        <v>25</v>
      </c>
      <c r="G158" s="24">
        <v>200.0</v>
      </c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ht="15.0" customHeight="1">
      <c r="A159" s="16" t="s">
        <v>87</v>
      </c>
      <c r="B159" s="25" t="s">
        <v>86</v>
      </c>
      <c r="C159" s="16" t="s">
        <v>17</v>
      </c>
      <c r="D159" s="23">
        <v>80.0</v>
      </c>
      <c r="E159" s="19">
        <v>100.0</v>
      </c>
      <c r="F159" s="26">
        <f>'Rendimiento MO'!$E159/8</f>
        <v>12.5</v>
      </c>
      <c r="G159" s="24">
        <v>120.0</v>
      </c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ht="15.0" customHeight="1">
      <c r="A160" s="16" t="s">
        <v>87</v>
      </c>
      <c r="B160" s="25" t="s">
        <v>70</v>
      </c>
      <c r="C160" s="16" t="s">
        <v>17</v>
      </c>
      <c r="D160" s="23"/>
      <c r="E160" s="39">
        <v>0.0</v>
      </c>
      <c r="F160" s="26">
        <f>'Rendimiento MO'!$E160/8</f>
        <v>0</v>
      </c>
      <c r="G160" s="24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ht="15.0" customHeight="1">
      <c r="A161" s="57" t="s">
        <v>87</v>
      </c>
      <c r="B161" s="63" t="s">
        <v>21</v>
      </c>
      <c r="C161" s="16" t="s">
        <v>17</v>
      </c>
      <c r="D161" s="59"/>
      <c r="E161" s="60">
        <v>0.0</v>
      </c>
      <c r="F161" s="61">
        <f>'Rendimiento MO'!$E161/8</f>
        <v>0</v>
      </c>
      <c r="G161" s="62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ht="15.0" customHeight="1">
      <c r="A162" s="16" t="s">
        <v>88</v>
      </c>
      <c r="B162" s="34" t="s">
        <v>12</v>
      </c>
      <c r="C162" s="56" t="s">
        <v>13</v>
      </c>
      <c r="D162" s="35"/>
      <c r="E162" s="36">
        <v>0.0</v>
      </c>
      <c r="F162" s="37">
        <f>'Rendimiento MO'!$E162/8</f>
        <v>0</v>
      </c>
      <c r="G162" s="38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ht="15.0" customHeight="1">
      <c r="A163" s="16" t="s">
        <v>88</v>
      </c>
      <c r="B163" s="25" t="s">
        <v>14</v>
      </c>
      <c r="C163" s="17" t="s">
        <v>15</v>
      </c>
      <c r="D163" s="23">
        <v>150.0</v>
      </c>
      <c r="E163" s="19">
        <v>200.0</v>
      </c>
      <c r="F163" s="26">
        <f>'Rendimiento MO'!$E163/8</f>
        <v>25</v>
      </c>
      <c r="G163" s="24">
        <v>250.0</v>
      </c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ht="15.0" customHeight="1">
      <c r="A164" s="16" t="s">
        <v>88</v>
      </c>
      <c r="B164" s="25" t="s">
        <v>16</v>
      </c>
      <c r="C164" s="16" t="s">
        <v>17</v>
      </c>
      <c r="D164" s="23">
        <v>400.0</v>
      </c>
      <c r="E164" s="19">
        <v>470.0</v>
      </c>
      <c r="F164" s="26">
        <f>'Rendimiento MO'!$E164/8</f>
        <v>58.75</v>
      </c>
      <c r="G164" s="24">
        <v>540.0</v>
      </c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ht="15.0" customHeight="1">
      <c r="A165" s="16" t="s">
        <v>88</v>
      </c>
      <c r="B165" s="25" t="s">
        <v>68</v>
      </c>
      <c r="C165" s="16" t="s">
        <v>17</v>
      </c>
      <c r="D165" s="23">
        <v>150.0</v>
      </c>
      <c r="E165" s="19">
        <v>200.0</v>
      </c>
      <c r="F165" s="26">
        <f>'Rendimiento MO'!$E165/8</f>
        <v>25</v>
      </c>
      <c r="G165" s="24">
        <v>250.0</v>
      </c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ht="15.0" customHeight="1">
      <c r="A166" s="16" t="s">
        <v>88</v>
      </c>
      <c r="B166" s="25" t="s">
        <v>86</v>
      </c>
      <c r="C166" s="16" t="s">
        <v>17</v>
      </c>
      <c r="D166" s="23">
        <v>80.0</v>
      </c>
      <c r="E166" s="39">
        <v>100.0</v>
      </c>
      <c r="F166" s="26">
        <f>'Rendimiento MO'!$E166/8</f>
        <v>12.5</v>
      </c>
      <c r="G166" s="24">
        <v>120.0</v>
      </c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ht="15.0" customHeight="1">
      <c r="A167" s="16" t="s">
        <v>88</v>
      </c>
      <c r="B167" s="25" t="s">
        <v>70</v>
      </c>
      <c r="C167" s="16" t="s">
        <v>17</v>
      </c>
      <c r="D167" s="23"/>
      <c r="E167" s="39">
        <v>0.0</v>
      </c>
      <c r="F167" s="26">
        <f>'Rendimiento MO'!$E167/8</f>
        <v>0</v>
      </c>
      <c r="G167" s="24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ht="15.0" customHeight="1">
      <c r="A168" s="57" t="s">
        <v>88</v>
      </c>
      <c r="B168" s="63" t="s">
        <v>21</v>
      </c>
      <c r="C168" s="16" t="s">
        <v>17</v>
      </c>
      <c r="D168" s="59"/>
      <c r="E168" s="60">
        <v>0.0</v>
      </c>
      <c r="F168" s="61">
        <f>'Rendimiento MO'!$E168/8</f>
        <v>0</v>
      </c>
      <c r="G168" s="62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ht="15.0" customHeight="1">
      <c r="A169" s="16" t="s">
        <v>89</v>
      </c>
      <c r="B169" s="34" t="s">
        <v>12</v>
      </c>
      <c r="C169" s="56" t="s">
        <v>13</v>
      </c>
      <c r="D169" s="35"/>
      <c r="E169" s="36">
        <v>0.0</v>
      </c>
      <c r="F169" s="37">
        <f>'Rendimiento MO'!$E169/8</f>
        <v>0</v>
      </c>
      <c r="G169" s="38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ht="15.0" customHeight="1">
      <c r="A170" s="16" t="s">
        <v>89</v>
      </c>
      <c r="B170" s="25" t="s">
        <v>14</v>
      </c>
      <c r="C170" s="17" t="s">
        <v>15</v>
      </c>
      <c r="D170" s="23">
        <v>150.0</v>
      </c>
      <c r="E170" s="19">
        <v>200.0</v>
      </c>
      <c r="F170" s="26">
        <f>'Rendimiento MO'!$E170/8</f>
        <v>25</v>
      </c>
      <c r="G170" s="24">
        <v>250.0</v>
      </c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ht="15.0" customHeight="1">
      <c r="A171" s="16" t="s">
        <v>89</v>
      </c>
      <c r="B171" s="25" t="s">
        <v>16</v>
      </c>
      <c r="C171" s="16" t="s">
        <v>17</v>
      </c>
      <c r="D171" s="23">
        <v>400.0</v>
      </c>
      <c r="E171" s="19">
        <v>470.0</v>
      </c>
      <c r="F171" s="26">
        <f>'Rendimiento MO'!$E171/8</f>
        <v>58.75</v>
      </c>
      <c r="G171" s="24">
        <v>540.0</v>
      </c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ht="15.0" customHeight="1">
      <c r="A172" s="16" t="s">
        <v>89</v>
      </c>
      <c r="B172" s="25" t="s">
        <v>68</v>
      </c>
      <c r="C172" s="16" t="s">
        <v>17</v>
      </c>
      <c r="D172" s="23">
        <v>150.0</v>
      </c>
      <c r="E172" s="19">
        <v>200.0</v>
      </c>
      <c r="F172" s="26">
        <f>'Rendimiento MO'!$E172/8</f>
        <v>25</v>
      </c>
      <c r="G172" s="24">
        <v>250.0</v>
      </c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ht="15.0" customHeight="1">
      <c r="A173" s="16" t="s">
        <v>89</v>
      </c>
      <c r="B173" s="25" t="s">
        <v>86</v>
      </c>
      <c r="C173" s="16" t="s">
        <v>17</v>
      </c>
      <c r="D173" s="23">
        <v>80.0</v>
      </c>
      <c r="E173" s="39">
        <v>100.0</v>
      </c>
      <c r="F173" s="26">
        <f>'Rendimiento MO'!$E173/8</f>
        <v>12.5</v>
      </c>
      <c r="G173" s="24">
        <v>120.0</v>
      </c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ht="15.0" customHeight="1">
      <c r="A174" s="16" t="s">
        <v>89</v>
      </c>
      <c r="B174" s="25" t="s">
        <v>70</v>
      </c>
      <c r="C174" s="16" t="s">
        <v>17</v>
      </c>
      <c r="D174" s="23"/>
      <c r="E174" s="39">
        <v>0.0</v>
      </c>
      <c r="F174" s="26">
        <f>'Rendimiento MO'!$E174/8</f>
        <v>0</v>
      </c>
      <c r="G174" s="24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ht="15.0" customHeight="1">
      <c r="A175" s="57" t="s">
        <v>89</v>
      </c>
      <c r="B175" s="63" t="s">
        <v>21</v>
      </c>
      <c r="C175" s="16" t="s">
        <v>17</v>
      </c>
      <c r="D175" s="59"/>
      <c r="E175" s="60">
        <v>0.0</v>
      </c>
      <c r="F175" s="61">
        <f>'Rendimiento MO'!$E175/8</f>
        <v>0</v>
      </c>
      <c r="G175" s="62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ht="14.25" customHeight="1">
      <c r="A176" s="15"/>
      <c r="B176" s="15"/>
      <c r="C176" s="70"/>
      <c r="D176" s="15"/>
      <c r="E176" s="71"/>
      <c r="F176" s="71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ht="14.25" customHeight="1">
      <c r="A177" s="15"/>
      <c r="B177" s="15"/>
      <c r="C177" s="70"/>
      <c r="D177" s="15"/>
      <c r="E177" s="71"/>
      <c r="F177" s="71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ht="14.25" customHeight="1">
      <c r="A178" s="15"/>
      <c r="B178" s="15"/>
      <c r="C178" s="70"/>
      <c r="D178" s="15"/>
      <c r="E178" s="71"/>
      <c r="F178" s="71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ht="14.25" customHeight="1">
      <c r="A179" s="15"/>
      <c r="B179" s="15"/>
      <c r="C179" s="70"/>
      <c r="D179" s="15"/>
      <c r="E179" s="71"/>
      <c r="F179" s="71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ht="14.25" customHeight="1">
      <c r="A180" s="15"/>
      <c r="B180" s="15"/>
      <c r="C180" s="70"/>
      <c r="D180" s="15"/>
      <c r="E180" s="71"/>
      <c r="F180" s="71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ht="14.25" customHeight="1">
      <c r="A181" s="15"/>
      <c r="B181" s="15"/>
      <c r="C181" s="70"/>
      <c r="D181" s="15"/>
      <c r="E181" s="71"/>
      <c r="F181" s="71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ht="14.25" customHeight="1">
      <c r="A182" s="15"/>
      <c r="B182" s="15"/>
      <c r="C182" s="70"/>
      <c r="D182" s="15"/>
      <c r="E182" s="71"/>
      <c r="F182" s="71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ht="14.25" customHeight="1">
      <c r="A183" s="15"/>
      <c r="B183" s="15"/>
      <c r="C183" s="70"/>
      <c r="D183" s="15"/>
      <c r="E183" s="71"/>
      <c r="F183" s="71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ht="14.25" customHeight="1">
      <c r="A184" s="15"/>
      <c r="B184" s="15"/>
      <c r="C184" s="70"/>
      <c r="D184" s="15"/>
      <c r="E184" s="71"/>
      <c r="F184" s="71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ht="14.25" customHeight="1">
      <c r="A185" s="15"/>
      <c r="B185" s="15"/>
      <c r="C185" s="70"/>
      <c r="D185" s="15"/>
      <c r="E185" s="71"/>
      <c r="F185" s="71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ht="14.25" customHeight="1">
      <c r="A186" s="15"/>
      <c r="B186" s="15"/>
      <c r="C186" s="70"/>
      <c r="D186" s="15"/>
      <c r="E186" s="71"/>
      <c r="F186" s="71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ht="14.25" customHeight="1">
      <c r="A187" s="15"/>
      <c r="B187" s="15"/>
      <c r="C187" s="70"/>
      <c r="D187" s="15"/>
      <c r="E187" s="71"/>
      <c r="F187" s="71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ht="14.25" customHeight="1">
      <c r="A188" s="15"/>
      <c r="B188" s="15"/>
      <c r="C188" s="70"/>
      <c r="D188" s="15"/>
      <c r="E188" s="71"/>
      <c r="F188" s="71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ht="14.25" customHeight="1">
      <c r="A189" s="15"/>
      <c r="B189" s="15"/>
      <c r="C189" s="70"/>
      <c r="D189" s="15"/>
      <c r="E189" s="71"/>
      <c r="F189" s="71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ht="14.25" customHeight="1">
      <c r="A190" s="15"/>
      <c r="B190" s="15"/>
      <c r="C190" s="70"/>
      <c r="D190" s="15"/>
      <c r="E190" s="71"/>
      <c r="F190" s="71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ht="14.25" customHeight="1">
      <c r="A191" s="15"/>
      <c r="B191" s="15"/>
      <c r="C191" s="70"/>
      <c r="D191" s="15"/>
      <c r="E191" s="71"/>
      <c r="F191" s="71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ht="14.25" customHeight="1">
      <c r="A192" s="15"/>
      <c r="B192" s="15"/>
      <c r="C192" s="70"/>
      <c r="D192" s="15"/>
      <c r="E192" s="71"/>
      <c r="F192" s="71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ht="14.25" customHeight="1">
      <c r="A193" s="15"/>
      <c r="B193" s="15"/>
      <c r="C193" s="70"/>
      <c r="D193" s="15"/>
      <c r="E193" s="71"/>
      <c r="F193" s="71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ht="14.25" customHeight="1">
      <c r="A194" s="15"/>
      <c r="B194" s="15"/>
      <c r="C194" s="70"/>
      <c r="D194" s="15"/>
      <c r="E194" s="71"/>
      <c r="F194" s="71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ht="14.25" customHeight="1">
      <c r="A195" s="15"/>
      <c r="B195" s="15"/>
      <c r="C195" s="70"/>
      <c r="D195" s="15"/>
      <c r="E195" s="71"/>
      <c r="F195" s="71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ht="14.25" customHeight="1">
      <c r="A196" s="15"/>
      <c r="B196" s="15"/>
      <c r="C196" s="70"/>
      <c r="D196" s="15"/>
      <c r="E196" s="71"/>
      <c r="F196" s="71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ht="14.25" customHeight="1">
      <c r="A197" s="15"/>
      <c r="B197" s="15"/>
      <c r="C197" s="70"/>
      <c r="D197" s="15"/>
      <c r="E197" s="71"/>
      <c r="F197" s="71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ht="14.25" customHeight="1">
      <c r="A198" s="15"/>
      <c r="B198" s="15"/>
      <c r="C198" s="70"/>
      <c r="D198" s="15"/>
      <c r="E198" s="71"/>
      <c r="F198" s="71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ht="14.25" customHeight="1">
      <c r="A199" s="15"/>
      <c r="B199" s="15"/>
      <c r="C199" s="70"/>
      <c r="D199" s="15"/>
      <c r="E199" s="71"/>
      <c r="F199" s="71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ht="14.25" customHeight="1">
      <c r="A200" s="15"/>
      <c r="B200" s="15"/>
      <c r="C200" s="70"/>
      <c r="D200" s="15"/>
      <c r="E200" s="71"/>
      <c r="F200" s="71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ht="14.25" customHeight="1">
      <c r="A201" s="15"/>
      <c r="B201" s="15"/>
      <c r="C201" s="70"/>
      <c r="D201" s="15"/>
      <c r="E201" s="71"/>
      <c r="F201" s="71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</row>
    <row r="202" ht="14.25" customHeight="1">
      <c r="A202" s="15"/>
      <c r="B202" s="15"/>
      <c r="C202" s="70"/>
      <c r="D202" s="15"/>
      <c r="E202" s="71"/>
      <c r="F202" s="71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</row>
    <row r="203" ht="14.25" customHeight="1">
      <c r="A203" s="15"/>
      <c r="B203" s="15"/>
      <c r="C203" s="70"/>
      <c r="D203" s="15"/>
      <c r="E203" s="71"/>
      <c r="F203" s="71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ht="14.25" customHeight="1">
      <c r="A204" s="15"/>
      <c r="B204" s="15"/>
      <c r="C204" s="70"/>
      <c r="D204" s="15"/>
      <c r="E204" s="71"/>
      <c r="F204" s="71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ht="14.25" customHeight="1">
      <c r="A205" s="15"/>
      <c r="B205" s="15"/>
      <c r="C205" s="70"/>
      <c r="D205" s="15"/>
      <c r="E205" s="71"/>
      <c r="F205" s="71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ht="14.25" customHeight="1">
      <c r="A206" s="15"/>
      <c r="B206" s="15"/>
      <c r="C206" s="70"/>
      <c r="D206" s="15"/>
      <c r="E206" s="71"/>
      <c r="F206" s="71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ht="14.25" customHeight="1">
      <c r="A207" s="15"/>
      <c r="B207" s="15"/>
      <c r="C207" s="70"/>
      <c r="D207" s="15"/>
      <c r="E207" s="71"/>
      <c r="F207" s="71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</row>
    <row r="208" ht="14.25" customHeight="1">
      <c r="A208" s="15"/>
      <c r="B208" s="15"/>
      <c r="C208" s="70"/>
      <c r="D208" s="15"/>
      <c r="E208" s="71"/>
      <c r="F208" s="71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ht="14.25" customHeight="1">
      <c r="A209" s="15"/>
      <c r="B209" s="15"/>
      <c r="C209" s="70"/>
      <c r="D209" s="15"/>
      <c r="E209" s="71"/>
      <c r="F209" s="71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ht="14.25" customHeight="1">
      <c r="A210" s="15"/>
      <c r="B210" s="15"/>
      <c r="C210" s="70"/>
      <c r="D210" s="15"/>
      <c r="E210" s="71"/>
      <c r="F210" s="71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ht="14.25" customHeight="1">
      <c r="A211" s="15"/>
      <c r="B211" s="15"/>
      <c r="C211" s="70"/>
      <c r="D211" s="15"/>
      <c r="E211" s="71"/>
      <c r="F211" s="71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</row>
    <row r="212" ht="14.25" customHeight="1">
      <c r="A212" s="15"/>
      <c r="B212" s="15"/>
      <c r="C212" s="70"/>
      <c r="D212" s="15"/>
      <c r="E212" s="71"/>
      <c r="F212" s="71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</row>
    <row r="213" ht="14.25" customHeight="1">
      <c r="A213" s="15"/>
      <c r="B213" s="15"/>
      <c r="C213" s="70"/>
      <c r="D213" s="15"/>
      <c r="E213" s="71"/>
      <c r="F213" s="71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</row>
    <row r="214" ht="14.25" customHeight="1">
      <c r="A214" s="15"/>
      <c r="B214" s="15"/>
      <c r="C214" s="70"/>
      <c r="D214" s="15"/>
      <c r="E214" s="71"/>
      <c r="F214" s="71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</row>
    <row r="215" ht="14.25" customHeight="1">
      <c r="A215" s="15"/>
      <c r="B215" s="15"/>
      <c r="C215" s="70"/>
      <c r="D215" s="15"/>
      <c r="E215" s="71"/>
      <c r="F215" s="71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</row>
    <row r="216" ht="14.25" customHeight="1">
      <c r="A216" s="15"/>
      <c r="B216" s="15"/>
      <c r="C216" s="70"/>
      <c r="D216" s="15"/>
      <c r="E216" s="71"/>
      <c r="F216" s="71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</row>
    <row r="217" ht="14.25" customHeight="1">
      <c r="A217" s="15"/>
      <c r="B217" s="15"/>
      <c r="C217" s="70"/>
      <c r="D217" s="15"/>
      <c r="E217" s="71"/>
      <c r="F217" s="71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ht="14.25" customHeight="1">
      <c r="A218" s="15"/>
      <c r="B218" s="15"/>
      <c r="C218" s="70"/>
      <c r="D218" s="15"/>
      <c r="E218" s="71"/>
      <c r="F218" s="71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ht="14.25" customHeight="1">
      <c r="A219" s="15"/>
      <c r="B219" s="15"/>
      <c r="C219" s="70"/>
      <c r="D219" s="15"/>
      <c r="E219" s="71"/>
      <c r="F219" s="71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ht="14.25" customHeight="1">
      <c r="A220" s="15"/>
      <c r="B220" s="15"/>
      <c r="C220" s="70"/>
      <c r="D220" s="15"/>
      <c r="E220" s="71"/>
      <c r="F220" s="71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ht="14.25" customHeight="1">
      <c r="A221" s="15"/>
      <c r="B221" s="15"/>
      <c r="C221" s="70"/>
      <c r="D221" s="15"/>
      <c r="E221" s="71"/>
      <c r="F221" s="71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ht="14.25" customHeight="1">
      <c r="A222" s="15"/>
      <c r="B222" s="15"/>
      <c r="C222" s="70"/>
      <c r="D222" s="15"/>
      <c r="E222" s="71"/>
      <c r="F222" s="71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</row>
    <row r="223" ht="14.25" customHeight="1">
      <c r="A223" s="15"/>
      <c r="B223" s="15"/>
      <c r="C223" s="70"/>
      <c r="D223" s="15"/>
      <c r="E223" s="71"/>
      <c r="F223" s="71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ht="14.25" customHeight="1">
      <c r="A224" s="15"/>
      <c r="B224" s="15"/>
      <c r="C224" s="70"/>
      <c r="D224" s="15"/>
      <c r="E224" s="71"/>
      <c r="F224" s="71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ht="14.25" customHeight="1">
      <c r="A225" s="15"/>
      <c r="B225" s="15"/>
      <c r="C225" s="70"/>
      <c r="D225" s="15"/>
      <c r="E225" s="71"/>
      <c r="F225" s="71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ht="14.25" customHeight="1">
      <c r="A226" s="15"/>
      <c r="B226" s="15"/>
      <c r="C226" s="70"/>
      <c r="D226" s="15"/>
      <c r="E226" s="71"/>
      <c r="F226" s="71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ht="14.25" customHeight="1">
      <c r="A227" s="15"/>
      <c r="B227" s="15"/>
      <c r="C227" s="70"/>
      <c r="D227" s="15"/>
      <c r="E227" s="71"/>
      <c r="F227" s="71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ht="14.25" customHeight="1">
      <c r="A228" s="15"/>
      <c r="B228" s="15"/>
      <c r="C228" s="70"/>
      <c r="D228" s="15"/>
      <c r="E228" s="71"/>
      <c r="F228" s="71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ht="14.25" customHeight="1">
      <c r="A229" s="15"/>
      <c r="B229" s="15"/>
      <c r="C229" s="70"/>
      <c r="D229" s="15"/>
      <c r="E229" s="71"/>
      <c r="F229" s="71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ht="14.25" customHeight="1">
      <c r="A230" s="15"/>
      <c r="B230" s="15"/>
      <c r="C230" s="70"/>
      <c r="D230" s="15"/>
      <c r="E230" s="71"/>
      <c r="F230" s="71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ht="14.25" customHeight="1">
      <c r="A231" s="15"/>
      <c r="B231" s="15"/>
      <c r="C231" s="70"/>
      <c r="D231" s="15"/>
      <c r="E231" s="71"/>
      <c r="F231" s="71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ht="14.25" customHeight="1">
      <c r="A232" s="15"/>
      <c r="B232" s="15"/>
      <c r="C232" s="70"/>
      <c r="D232" s="15"/>
      <c r="E232" s="71"/>
      <c r="F232" s="71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ht="14.25" customHeight="1">
      <c r="A233" s="15"/>
      <c r="B233" s="15"/>
      <c r="C233" s="70"/>
      <c r="D233" s="15"/>
      <c r="E233" s="71"/>
      <c r="F233" s="71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ht="14.25" customHeight="1">
      <c r="A234" s="15"/>
      <c r="B234" s="15"/>
      <c r="C234" s="70"/>
      <c r="D234" s="15"/>
      <c r="E234" s="71"/>
      <c r="F234" s="71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</row>
    <row r="235" ht="14.25" customHeight="1">
      <c r="A235" s="15"/>
      <c r="B235" s="15"/>
      <c r="C235" s="70"/>
      <c r="D235" s="15"/>
      <c r="E235" s="71"/>
      <c r="F235" s="71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ht="14.25" customHeight="1">
      <c r="A236" s="15"/>
      <c r="B236" s="15"/>
      <c r="C236" s="70"/>
      <c r="D236" s="15"/>
      <c r="E236" s="71"/>
      <c r="F236" s="71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</row>
    <row r="237" ht="14.25" customHeight="1">
      <c r="A237" s="15"/>
      <c r="B237" s="15"/>
      <c r="C237" s="70"/>
      <c r="D237" s="15"/>
      <c r="E237" s="71"/>
      <c r="F237" s="71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</row>
    <row r="238" ht="14.25" customHeight="1">
      <c r="A238" s="15"/>
      <c r="B238" s="15"/>
      <c r="C238" s="70"/>
      <c r="D238" s="15"/>
      <c r="E238" s="71"/>
      <c r="F238" s="71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</row>
    <row r="239" ht="14.25" customHeight="1">
      <c r="A239" s="15"/>
      <c r="B239" s="15"/>
      <c r="C239" s="70"/>
      <c r="D239" s="15"/>
      <c r="E239" s="71"/>
      <c r="F239" s="71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</row>
    <row r="240" ht="14.25" customHeight="1">
      <c r="A240" s="15"/>
      <c r="B240" s="15"/>
      <c r="C240" s="70"/>
      <c r="D240" s="15"/>
      <c r="E240" s="71"/>
      <c r="F240" s="71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</row>
    <row r="241" ht="14.25" customHeight="1">
      <c r="A241" s="15"/>
      <c r="B241" s="15"/>
      <c r="C241" s="70"/>
      <c r="D241" s="15"/>
      <c r="E241" s="71"/>
      <c r="F241" s="71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</row>
    <row r="242" ht="14.25" customHeight="1">
      <c r="A242" s="15"/>
      <c r="B242" s="15"/>
      <c r="C242" s="70"/>
      <c r="D242" s="15"/>
      <c r="E242" s="71"/>
      <c r="F242" s="71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</row>
    <row r="243" ht="14.25" customHeight="1">
      <c r="A243" s="15"/>
      <c r="B243" s="15"/>
      <c r="C243" s="70"/>
      <c r="D243" s="15"/>
      <c r="E243" s="71"/>
      <c r="F243" s="71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</row>
    <row r="244" ht="14.25" customHeight="1">
      <c r="A244" s="15"/>
      <c r="B244" s="15"/>
      <c r="C244" s="70"/>
      <c r="D244" s="15"/>
      <c r="E244" s="71"/>
      <c r="F244" s="71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ht="14.25" customHeight="1">
      <c r="A245" s="15"/>
      <c r="B245" s="15"/>
      <c r="C245" s="70"/>
      <c r="D245" s="15"/>
      <c r="E245" s="71"/>
      <c r="F245" s="71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ht="14.25" customHeight="1">
      <c r="A246" s="15"/>
      <c r="B246" s="15"/>
      <c r="C246" s="70"/>
      <c r="D246" s="15"/>
      <c r="E246" s="71"/>
      <c r="F246" s="71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</row>
    <row r="247" ht="14.25" customHeight="1">
      <c r="A247" s="15"/>
      <c r="B247" s="15"/>
      <c r="C247" s="70"/>
      <c r="D247" s="15"/>
      <c r="E247" s="71"/>
      <c r="F247" s="71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</row>
    <row r="248" ht="14.25" customHeight="1">
      <c r="A248" s="15"/>
      <c r="B248" s="15"/>
      <c r="C248" s="70"/>
      <c r="D248" s="15"/>
      <c r="E248" s="71"/>
      <c r="F248" s="71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ht="14.25" customHeight="1">
      <c r="A249" s="15"/>
      <c r="B249" s="15"/>
      <c r="C249" s="70"/>
      <c r="D249" s="15"/>
      <c r="E249" s="71"/>
      <c r="F249" s="71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ht="14.25" customHeight="1">
      <c r="A250" s="15"/>
      <c r="B250" s="15"/>
      <c r="C250" s="70"/>
      <c r="D250" s="15"/>
      <c r="E250" s="71"/>
      <c r="F250" s="71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</row>
    <row r="251" ht="14.25" customHeight="1">
      <c r="A251" s="15"/>
      <c r="B251" s="15"/>
      <c r="C251" s="70"/>
      <c r="D251" s="15"/>
      <c r="E251" s="71"/>
      <c r="F251" s="71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ht="14.25" customHeight="1">
      <c r="A252" s="15"/>
      <c r="B252" s="15"/>
      <c r="C252" s="70"/>
      <c r="D252" s="15"/>
      <c r="E252" s="71"/>
      <c r="F252" s="71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ht="14.25" customHeight="1">
      <c r="A253" s="15"/>
      <c r="B253" s="15"/>
      <c r="C253" s="70"/>
      <c r="D253" s="15"/>
      <c r="E253" s="71"/>
      <c r="F253" s="71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ht="14.25" customHeight="1">
      <c r="A254" s="15"/>
      <c r="B254" s="15"/>
      <c r="C254" s="70"/>
      <c r="D254" s="15"/>
      <c r="E254" s="71"/>
      <c r="F254" s="71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</row>
    <row r="255" ht="14.25" customHeight="1">
      <c r="A255" s="15"/>
      <c r="B255" s="15"/>
      <c r="C255" s="70"/>
      <c r="D255" s="15"/>
      <c r="E255" s="71"/>
      <c r="F255" s="71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</row>
    <row r="256" ht="14.25" customHeight="1">
      <c r="A256" s="15"/>
      <c r="B256" s="15"/>
      <c r="C256" s="70"/>
      <c r="D256" s="15"/>
      <c r="E256" s="71"/>
      <c r="F256" s="71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</row>
    <row r="257" ht="14.25" customHeight="1">
      <c r="A257" s="15"/>
      <c r="B257" s="15"/>
      <c r="C257" s="70"/>
      <c r="D257" s="15"/>
      <c r="E257" s="71"/>
      <c r="F257" s="71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</row>
    <row r="258" ht="14.25" customHeight="1">
      <c r="A258" s="15"/>
      <c r="B258" s="15"/>
      <c r="C258" s="70"/>
      <c r="D258" s="15"/>
      <c r="E258" s="71"/>
      <c r="F258" s="71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</row>
    <row r="259" ht="14.25" customHeight="1">
      <c r="A259" s="15"/>
      <c r="B259" s="15"/>
      <c r="C259" s="70"/>
      <c r="D259" s="15"/>
      <c r="E259" s="71"/>
      <c r="F259" s="71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</row>
    <row r="260" ht="14.25" customHeight="1">
      <c r="A260" s="15"/>
      <c r="B260" s="15"/>
      <c r="C260" s="70"/>
      <c r="D260" s="15"/>
      <c r="E260" s="71"/>
      <c r="F260" s="71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</row>
    <row r="261" ht="14.25" customHeight="1">
      <c r="A261" s="15"/>
      <c r="B261" s="15"/>
      <c r="C261" s="70"/>
      <c r="D261" s="15"/>
      <c r="E261" s="71"/>
      <c r="F261" s="71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</row>
    <row r="262" ht="14.25" customHeight="1">
      <c r="A262" s="15"/>
      <c r="B262" s="15"/>
      <c r="C262" s="70"/>
      <c r="D262" s="15"/>
      <c r="E262" s="71"/>
      <c r="F262" s="71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</row>
    <row r="263" ht="14.25" customHeight="1">
      <c r="A263" s="15"/>
      <c r="B263" s="15"/>
      <c r="C263" s="70"/>
      <c r="D263" s="15"/>
      <c r="E263" s="71"/>
      <c r="F263" s="71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</row>
    <row r="264" ht="14.25" customHeight="1">
      <c r="A264" s="15"/>
      <c r="B264" s="15"/>
      <c r="C264" s="70"/>
      <c r="D264" s="15"/>
      <c r="E264" s="71"/>
      <c r="F264" s="71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</row>
    <row r="265" ht="14.25" customHeight="1">
      <c r="A265" s="15"/>
      <c r="B265" s="15"/>
      <c r="C265" s="70"/>
      <c r="D265" s="15"/>
      <c r="E265" s="71"/>
      <c r="F265" s="71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</row>
    <row r="266" ht="14.25" customHeight="1">
      <c r="A266" s="15"/>
      <c r="B266" s="15"/>
      <c r="C266" s="70"/>
      <c r="D266" s="15"/>
      <c r="E266" s="71"/>
      <c r="F266" s="71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</row>
    <row r="267" ht="14.25" customHeight="1">
      <c r="A267" s="15"/>
      <c r="B267" s="15"/>
      <c r="C267" s="70"/>
      <c r="D267" s="15"/>
      <c r="E267" s="71"/>
      <c r="F267" s="71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</row>
    <row r="268" ht="14.25" customHeight="1">
      <c r="A268" s="15"/>
      <c r="B268" s="15"/>
      <c r="C268" s="70"/>
      <c r="D268" s="15"/>
      <c r="E268" s="71"/>
      <c r="F268" s="71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</row>
    <row r="269" ht="14.25" customHeight="1">
      <c r="A269" s="15"/>
      <c r="B269" s="15"/>
      <c r="C269" s="70"/>
      <c r="D269" s="15"/>
      <c r="E269" s="71"/>
      <c r="F269" s="71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</row>
    <row r="270" ht="14.25" customHeight="1">
      <c r="A270" s="15"/>
      <c r="B270" s="15"/>
      <c r="C270" s="70"/>
      <c r="D270" s="15"/>
      <c r="E270" s="71"/>
      <c r="F270" s="71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</row>
    <row r="271" ht="14.25" customHeight="1">
      <c r="A271" s="15"/>
      <c r="B271" s="15"/>
      <c r="C271" s="70"/>
      <c r="D271" s="15"/>
      <c r="E271" s="71"/>
      <c r="F271" s="71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</row>
    <row r="272" ht="14.25" customHeight="1">
      <c r="A272" s="15"/>
      <c r="B272" s="15"/>
      <c r="C272" s="70"/>
      <c r="D272" s="15"/>
      <c r="E272" s="71"/>
      <c r="F272" s="71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</row>
    <row r="273" ht="14.25" customHeight="1">
      <c r="A273" s="15"/>
      <c r="B273" s="15"/>
      <c r="C273" s="70"/>
      <c r="D273" s="15"/>
      <c r="E273" s="71"/>
      <c r="F273" s="71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</row>
    <row r="274" ht="14.25" customHeight="1">
      <c r="A274" s="15"/>
      <c r="B274" s="15"/>
      <c r="C274" s="70"/>
      <c r="D274" s="15"/>
      <c r="E274" s="71"/>
      <c r="F274" s="71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</row>
    <row r="275" ht="14.25" customHeight="1">
      <c r="A275" s="15"/>
      <c r="B275" s="15"/>
      <c r="C275" s="70"/>
      <c r="D275" s="15"/>
      <c r="E275" s="71"/>
      <c r="F275" s="71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</row>
    <row r="276" ht="14.25" customHeight="1">
      <c r="A276" s="15"/>
      <c r="B276" s="15"/>
      <c r="C276" s="70"/>
      <c r="D276" s="15"/>
      <c r="E276" s="71"/>
      <c r="F276" s="71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</row>
    <row r="277" ht="14.25" customHeight="1">
      <c r="A277" s="15"/>
      <c r="B277" s="15"/>
      <c r="C277" s="70"/>
      <c r="D277" s="15"/>
      <c r="E277" s="71"/>
      <c r="F277" s="71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</row>
    <row r="278" ht="14.25" customHeight="1">
      <c r="A278" s="15"/>
      <c r="B278" s="15"/>
      <c r="C278" s="70"/>
      <c r="D278" s="15"/>
      <c r="E278" s="71"/>
      <c r="F278" s="71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</row>
    <row r="279" ht="14.25" customHeight="1">
      <c r="A279" s="15"/>
      <c r="B279" s="15"/>
      <c r="C279" s="70"/>
      <c r="D279" s="15"/>
      <c r="E279" s="71"/>
      <c r="F279" s="71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</row>
    <row r="280" ht="14.25" customHeight="1">
      <c r="A280" s="15"/>
      <c r="B280" s="15"/>
      <c r="C280" s="70"/>
      <c r="D280" s="15"/>
      <c r="E280" s="71"/>
      <c r="F280" s="71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</row>
    <row r="281" ht="14.25" customHeight="1">
      <c r="A281" s="15"/>
      <c r="B281" s="15"/>
      <c r="C281" s="70"/>
      <c r="D281" s="15"/>
      <c r="E281" s="71"/>
      <c r="F281" s="71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</row>
    <row r="282" ht="14.25" customHeight="1">
      <c r="A282" s="15"/>
      <c r="B282" s="15"/>
      <c r="C282" s="70"/>
      <c r="D282" s="15"/>
      <c r="E282" s="71"/>
      <c r="F282" s="71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</row>
    <row r="283" ht="14.25" customHeight="1">
      <c r="A283" s="15"/>
      <c r="B283" s="15"/>
      <c r="C283" s="70"/>
      <c r="D283" s="15"/>
      <c r="E283" s="71"/>
      <c r="F283" s="71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</row>
    <row r="284" ht="14.25" customHeight="1">
      <c r="A284" s="15"/>
      <c r="B284" s="15"/>
      <c r="C284" s="70"/>
      <c r="D284" s="15"/>
      <c r="E284" s="71"/>
      <c r="F284" s="71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</row>
    <row r="285" ht="14.25" customHeight="1">
      <c r="A285" s="15"/>
      <c r="B285" s="15"/>
      <c r="C285" s="70"/>
      <c r="D285" s="15"/>
      <c r="E285" s="71"/>
      <c r="F285" s="71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</row>
    <row r="286" ht="14.25" customHeight="1">
      <c r="A286" s="15"/>
      <c r="B286" s="15"/>
      <c r="C286" s="70"/>
      <c r="D286" s="15"/>
      <c r="E286" s="71"/>
      <c r="F286" s="71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</row>
    <row r="287" ht="14.25" customHeight="1">
      <c r="A287" s="15"/>
      <c r="B287" s="15"/>
      <c r="C287" s="70"/>
      <c r="D287" s="15"/>
      <c r="E287" s="71"/>
      <c r="F287" s="71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</row>
    <row r="288" ht="14.25" customHeight="1">
      <c r="A288" s="15"/>
      <c r="B288" s="15"/>
      <c r="C288" s="70"/>
      <c r="D288" s="15"/>
      <c r="E288" s="71"/>
      <c r="F288" s="71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</row>
    <row r="289" ht="14.25" customHeight="1">
      <c r="A289" s="15"/>
      <c r="B289" s="15"/>
      <c r="C289" s="70"/>
      <c r="D289" s="15"/>
      <c r="E289" s="71"/>
      <c r="F289" s="71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</row>
    <row r="290" ht="14.25" customHeight="1">
      <c r="A290" s="15"/>
      <c r="B290" s="15"/>
      <c r="C290" s="70"/>
      <c r="D290" s="15"/>
      <c r="E290" s="71"/>
      <c r="F290" s="71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</row>
    <row r="291" ht="14.25" customHeight="1">
      <c r="A291" s="15"/>
      <c r="B291" s="15"/>
      <c r="C291" s="70"/>
      <c r="D291" s="15"/>
      <c r="E291" s="71"/>
      <c r="F291" s="71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</row>
    <row r="292" ht="14.25" customHeight="1">
      <c r="A292" s="15"/>
      <c r="B292" s="15"/>
      <c r="C292" s="70"/>
      <c r="D292" s="15"/>
      <c r="E292" s="71"/>
      <c r="F292" s="71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</row>
    <row r="293" ht="14.25" customHeight="1">
      <c r="A293" s="15"/>
      <c r="B293" s="15"/>
      <c r="C293" s="70"/>
      <c r="D293" s="15"/>
      <c r="E293" s="71"/>
      <c r="F293" s="71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</row>
    <row r="294" ht="14.25" customHeight="1">
      <c r="A294" s="15"/>
      <c r="B294" s="15"/>
      <c r="C294" s="70"/>
      <c r="D294" s="15"/>
      <c r="E294" s="71"/>
      <c r="F294" s="71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</row>
    <row r="295" ht="14.25" customHeight="1">
      <c r="A295" s="15"/>
      <c r="B295" s="15"/>
      <c r="C295" s="70"/>
      <c r="D295" s="15"/>
      <c r="E295" s="71"/>
      <c r="F295" s="71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</row>
    <row r="296" ht="14.25" customHeight="1">
      <c r="A296" s="15"/>
      <c r="B296" s="15"/>
      <c r="C296" s="70"/>
      <c r="D296" s="15"/>
      <c r="E296" s="71"/>
      <c r="F296" s="71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</row>
    <row r="297" ht="14.25" customHeight="1">
      <c r="A297" s="15"/>
      <c r="B297" s="15"/>
      <c r="C297" s="70"/>
      <c r="D297" s="15"/>
      <c r="E297" s="71"/>
      <c r="F297" s="71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</row>
    <row r="298" ht="14.25" customHeight="1">
      <c r="A298" s="15"/>
      <c r="B298" s="15"/>
      <c r="C298" s="70"/>
      <c r="D298" s="15"/>
      <c r="E298" s="71"/>
      <c r="F298" s="71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</row>
    <row r="299" ht="14.25" customHeight="1">
      <c r="A299" s="15"/>
      <c r="B299" s="15"/>
      <c r="C299" s="70"/>
      <c r="D299" s="15"/>
      <c r="E299" s="71"/>
      <c r="F299" s="71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</row>
    <row r="300" ht="14.25" customHeight="1">
      <c r="A300" s="15"/>
      <c r="B300" s="15"/>
      <c r="C300" s="70"/>
      <c r="D300" s="15"/>
      <c r="E300" s="71"/>
      <c r="F300" s="71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</row>
    <row r="301" ht="14.25" customHeight="1">
      <c r="A301" s="15"/>
      <c r="B301" s="15"/>
      <c r="C301" s="70"/>
      <c r="D301" s="15"/>
      <c r="E301" s="71"/>
      <c r="F301" s="71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</row>
    <row r="302" ht="14.25" customHeight="1">
      <c r="A302" s="15"/>
      <c r="B302" s="15"/>
      <c r="C302" s="70"/>
      <c r="D302" s="15"/>
      <c r="E302" s="71"/>
      <c r="F302" s="71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</row>
    <row r="303" ht="14.25" customHeight="1">
      <c r="A303" s="15"/>
      <c r="B303" s="15"/>
      <c r="C303" s="70"/>
      <c r="D303" s="15"/>
      <c r="E303" s="71"/>
      <c r="F303" s="71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</row>
    <row r="304" ht="14.25" customHeight="1">
      <c r="A304" s="15"/>
      <c r="B304" s="15"/>
      <c r="C304" s="70"/>
      <c r="D304" s="15"/>
      <c r="E304" s="71"/>
      <c r="F304" s="71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</row>
    <row r="305" ht="14.25" customHeight="1">
      <c r="A305" s="15"/>
      <c r="B305" s="15"/>
      <c r="C305" s="70"/>
      <c r="D305" s="15"/>
      <c r="E305" s="71"/>
      <c r="F305" s="71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</row>
    <row r="306" ht="14.25" customHeight="1">
      <c r="A306" s="15"/>
      <c r="B306" s="15"/>
      <c r="C306" s="70"/>
      <c r="D306" s="15"/>
      <c r="E306" s="71"/>
      <c r="F306" s="71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</row>
    <row r="307" ht="14.25" customHeight="1">
      <c r="A307" s="15"/>
      <c r="B307" s="15"/>
      <c r="C307" s="70"/>
      <c r="D307" s="15"/>
      <c r="E307" s="71"/>
      <c r="F307" s="71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</row>
    <row r="308" ht="14.25" customHeight="1">
      <c r="A308" s="15"/>
      <c r="B308" s="15"/>
      <c r="C308" s="70"/>
      <c r="D308" s="15"/>
      <c r="E308" s="71"/>
      <c r="F308" s="71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</row>
    <row r="309" ht="14.25" customHeight="1">
      <c r="A309" s="15"/>
      <c r="B309" s="15"/>
      <c r="C309" s="70"/>
      <c r="D309" s="15"/>
      <c r="E309" s="71"/>
      <c r="F309" s="71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</row>
    <row r="310" ht="14.25" customHeight="1">
      <c r="A310" s="15"/>
      <c r="B310" s="15"/>
      <c r="C310" s="70"/>
      <c r="D310" s="15"/>
      <c r="E310" s="71"/>
      <c r="F310" s="71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</row>
    <row r="311" ht="14.25" customHeight="1">
      <c r="A311" s="15"/>
      <c r="B311" s="15"/>
      <c r="C311" s="70"/>
      <c r="D311" s="15"/>
      <c r="E311" s="71"/>
      <c r="F311" s="71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</row>
    <row r="312" ht="14.25" customHeight="1">
      <c r="A312" s="15"/>
      <c r="B312" s="15"/>
      <c r="C312" s="70"/>
      <c r="D312" s="15"/>
      <c r="E312" s="71"/>
      <c r="F312" s="71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</row>
    <row r="313" ht="14.25" customHeight="1">
      <c r="A313" s="15"/>
      <c r="B313" s="15"/>
      <c r="C313" s="70"/>
      <c r="D313" s="15"/>
      <c r="E313" s="71"/>
      <c r="F313" s="71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</row>
    <row r="314" ht="14.25" customHeight="1">
      <c r="A314" s="15"/>
      <c r="B314" s="15"/>
      <c r="C314" s="70"/>
      <c r="D314" s="15"/>
      <c r="E314" s="71"/>
      <c r="F314" s="71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</row>
    <row r="315" ht="14.25" customHeight="1">
      <c r="A315" s="15"/>
      <c r="B315" s="15"/>
      <c r="C315" s="70"/>
      <c r="D315" s="15"/>
      <c r="E315" s="71"/>
      <c r="F315" s="71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</row>
    <row r="316" ht="14.25" customHeight="1">
      <c r="A316" s="15"/>
      <c r="B316" s="15"/>
      <c r="C316" s="70"/>
      <c r="D316" s="15"/>
      <c r="E316" s="71"/>
      <c r="F316" s="71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</row>
    <row r="317" ht="14.25" customHeight="1">
      <c r="A317" s="15"/>
      <c r="B317" s="15"/>
      <c r="C317" s="70"/>
      <c r="D317" s="15"/>
      <c r="E317" s="71"/>
      <c r="F317" s="71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</row>
    <row r="318" ht="14.25" customHeight="1">
      <c r="A318" s="15"/>
      <c r="B318" s="15"/>
      <c r="C318" s="70"/>
      <c r="D318" s="15"/>
      <c r="E318" s="71"/>
      <c r="F318" s="71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</row>
    <row r="319" ht="14.25" customHeight="1">
      <c r="A319" s="15"/>
      <c r="B319" s="15"/>
      <c r="C319" s="70"/>
      <c r="D319" s="15"/>
      <c r="E319" s="71"/>
      <c r="F319" s="71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</row>
    <row r="320" ht="14.25" customHeight="1">
      <c r="A320" s="15"/>
      <c r="B320" s="15"/>
      <c r="C320" s="70"/>
      <c r="D320" s="15"/>
      <c r="E320" s="71"/>
      <c r="F320" s="71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</row>
    <row r="321" ht="14.25" customHeight="1">
      <c r="A321" s="15"/>
      <c r="B321" s="15"/>
      <c r="C321" s="70"/>
      <c r="D321" s="15"/>
      <c r="E321" s="71"/>
      <c r="F321" s="71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</row>
    <row r="322" ht="14.25" customHeight="1">
      <c r="A322" s="15"/>
      <c r="B322" s="15"/>
      <c r="C322" s="70"/>
      <c r="D322" s="15"/>
      <c r="E322" s="71"/>
      <c r="F322" s="71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</row>
    <row r="323" ht="14.25" customHeight="1">
      <c r="A323" s="15"/>
      <c r="B323" s="15"/>
      <c r="C323" s="70"/>
      <c r="D323" s="15"/>
      <c r="E323" s="71"/>
      <c r="F323" s="71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</row>
    <row r="324" ht="14.25" customHeight="1">
      <c r="A324" s="15"/>
      <c r="B324" s="15"/>
      <c r="C324" s="70"/>
      <c r="D324" s="15"/>
      <c r="E324" s="71"/>
      <c r="F324" s="71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</row>
    <row r="325" ht="14.25" customHeight="1">
      <c r="A325" s="15"/>
      <c r="B325" s="15"/>
      <c r="C325" s="70"/>
      <c r="D325" s="15"/>
      <c r="E325" s="71"/>
      <c r="F325" s="71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</row>
    <row r="326" ht="14.25" customHeight="1">
      <c r="A326" s="15"/>
      <c r="B326" s="15"/>
      <c r="C326" s="70"/>
      <c r="D326" s="15"/>
      <c r="E326" s="71"/>
      <c r="F326" s="71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</row>
    <row r="327" ht="14.25" customHeight="1">
      <c r="A327" s="15"/>
      <c r="B327" s="15"/>
      <c r="C327" s="70"/>
      <c r="D327" s="15"/>
      <c r="E327" s="71"/>
      <c r="F327" s="71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</row>
    <row r="328" ht="14.25" customHeight="1">
      <c r="A328" s="15"/>
      <c r="B328" s="15"/>
      <c r="C328" s="70"/>
      <c r="D328" s="15"/>
      <c r="E328" s="71"/>
      <c r="F328" s="71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</row>
    <row r="329" ht="14.25" customHeight="1">
      <c r="A329" s="15"/>
      <c r="B329" s="15"/>
      <c r="C329" s="70"/>
      <c r="D329" s="15"/>
      <c r="E329" s="71"/>
      <c r="F329" s="71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</row>
    <row r="330" ht="14.25" customHeight="1">
      <c r="A330" s="15"/>
      <c r="B330" s="15"/>
      <c r="C330" s="70"/>
      <c r="D330" s="15"/>
      <c r="E330" s="71"/>
      <c r="F330" s="71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</row>
    <row r="331" ht="14.25" customHeight="1">
      <c r="A331" s="15"/>
      <c r="B331" s="15"/>
      <c r="C331" s="70"/>
      <c r="D331" s="15"/>
      <c r="E331" s="71"/>
      <c r="F331" s="71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</row>
    <row r="332" ht="14.25" customHeight="1">
      <c r="A332" s="15"/>
      <c r="B332" s="15"/>
      <c r="C332" s="70"/>
      <c r="D332" s="15"/>
      <c r="E332" s="71"/>
      <c r="F332" s="71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</row>
    <row r="333" ht="14.25" customHeight="1">
      <c r="A333" s="15"/>
      <c r="B333" s="15"/>
      <c r="C333" s="70"/>
      <c r="D333" s="15"/>
      <c r="E333" s="71"/>
      <c r="F333" s="71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</row>
    <row r="334" ht="14.25" customHeight="1">
      <c r="A334" s="15"/>
      <c r="B334" s="15"/>
      <c r="C334" s="70"/>
      <c r="D334" s="15"/>
      <c r="E334" s="71"/>
      <c r="F334" s="71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</row>
    <row r="335" ht="14.25" customHeight="1">
      <c r="A335" s="15"/>
      <c r="B335" s="15"/>
      <c r="C335" s="70"/>
      <c r="D335" s="15"/>
      <c r="E335" s="71"/>
      <c r="F335" s="71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</row>
    <row r="336" ht="14.25" customHeight="1">
      <c r="A336" s="15"/>
      <c r="B336" s="15"/>
      <c r="C336" s="70"/>
      <c r="D336" s="15"/>
      <c r="E336" s="71"/>
      <c r="F336" s="71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</row>
    <row r="337" ht="14.25" customHeight="1">
      <c r="A337" s="15"/>
      <c r="B337" s="15"/>
      <c r="C337" s="70"/>
      <c r="D337" s="15"/>
      <c r="E337" s="71"/>
      <c r="F337" s="71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</row>
    <row r="338" ht="14.25" customHeight="1">
      <c r="A338" s="15"/>
      <c r="B338" s="15"/>
      <c r="C338" s="70"/>
      <c r="D338" s="15"/>
      <c r="E338" s="71"/>
      <c r="F338" s="71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</row>
    <row r="339" ht="14.25" customHeight="1">
      <c r="A339" s="15"/>
      <c r="B339" s="15"/>
      <c r="C339" s="70"/>
      <c r="D339" s="15"/>
      <c r="E339" s="71"/>
      <c r="F339" s="71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</row>
    <row r="340" ht="14.25" customHeight="1">
      <c r="A340" s="15"/>
      <c r="B340" s="15"/>
      <c r="C340" s="70"/>
      <c r="D340" s="15"/>
      <c r="E340" s="71"/>
      <c r="F340" s="71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</row>
    <row r="341" ht="14.25" customHeight="1">
      <c r="A341" s="15"/>
      <c r="B341" s="15"/>
      <c r="C341" s="70"/>
      <c r="D341" s="15"/>
      <c r="E341" s="71"/>
      <c r="F341" s="71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</row>
    <row r="342" ht="14.25" customHeight="1">
      <c r="A342" s="15"/>
      <c r="B342" s="15"/>
      <c r="C342" s="70"/>
      <c r="D342" s="15"/>
      <c r="E342" s="71"/>
      <c r="F342" s="71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</row>
    <row r="343" ht="14.25" customHeight="1">
      <c r="A343" s="15"/>
      <c r="B343" s="15"/>
      <c r="C343" s="70"/>
      <c r="D343" s="15"/>
      <c r="E343" s="71"/>
      <c r="F343" s="71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</row>
    <row r="344" ht="14.25" customHeight="1">
      <c r="A344" s="15"/>
      <c r="B344" s="15"/>
      <c r="C344" s="70"/>
      <c r="D344" s="15"/>
      <c r="E344" s="71"/>
      <c r="F344" s="71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</row>
    <row r="345" ht="14.25" customHeight="1">
      <c r="A345" s="15"/>
      <c r="B345" s="15"/>
      <c r="C345" s="70"/>
      <c r="D345" s="15"/>
      <c r="E345" s="71"/>
      <c r="F345" s="71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</row>
    <row r="346" ht="14.25" customHeight="1">
      <c r="A346" s="15"/>
      <c r="B346" s="15"/>
      <c r="C346" s="70"/>
      <c r="D346" s="15"/>
      <c r="E346" s="71"/>
      <c r="F346" s="71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</row>
    <row r="347" ht="14.25" customHeight="1">
      <c r="A347" s="15"/>
      <c r="B347" s="15"/>
      <c r="C347" s="70"/>
      <c r="D347" s="15"/>
      <c r="E347" s="71"/>
      <c r="F347" s="71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</row>
    <row r="348" ht="14.25" customHeight="1">
      <c r="A348" s="15"/>
      <c r="B348" s="15"/>
      <c r="C348" s="70"/>
      <c r="D348" s="15"/>
      <c r="E348" s="71"/>
      <c r="F348" s="71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</row>
    <row r="349" ht="14.25" customHeight="1">
      <c r="A349" s="15"/>
      <c r="B349" s="15"/>
      <c r="C349" s="70"/>
      <c r="D349" s="15"/>
      <c r="E349" s="71"/>
      <c r="F349" s="71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</row>
    <row r="350" ht="14.25" customHeight="1">
      <c r="A350" s="15"/>
      <c r="B350" s="15"/>
      <c r="C350" s="70"/>
      <c r="D350" s="15"/>
      <c r="E350" s="71"/>
      <c r="F350" s="71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</row>
    <row r="351" ht="14.25" customHeight="1">
      <c r="A351" s="15"/>
      <c r="B351" s="15"/>
      <c r="C351" s="70"/>
      <c r="D351" s="15"/>
      <c r="E351" s="71"/>
      <c r="F351" s="71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</row>
    <row r="352" ht="14.25" customHeight="1">
      <c r="A352" s="15"/>
      <c r="B352" s="15"/>
      <c r="C352" s="70"/>
      <c r="D352" s="15"/>
      <c r="E352" s="71"/>
      <c r="F352" s="71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</row>
    <row r="353" ht="14.25" customHeight="1">
      <c r="A353" s="15"/>
      <c r="B353" s="15"/>
      <c r="C353" s="70"/>
      <c r="D353" s="15"/>
      <c r="E353" s="71"/>
      <c r="F353" s="71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</row>
    <row r="354" ht="14.25" customHeight="1">
      <c r="A354" s="15"/>
      <c r="B354" s="15"/>
      <c r="C354" s="70"/>
      <c r="D354" s="15"/>
      <c r="E354" s="71"/>
      <c r="F354" s="71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</row>
    <row r="355" ht="14.25" customHeight="1">
      <c r="A355" s="15"/>
      <c r="B355" s="15"/>
      <c r="C355" s="70"/>
      <c r="D355" s="15"/>
      <c r="E355" s="71"/>
      <c r="F355" s="71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</row>
    <row r="356" ht="14.25" customHeight="1">
      <c r="A356" s="15"/>
      <c r="B356" s="15"/>
      <c r="C356" s="70"/>
      <c r="D356" s="15"/>
      <c r="E356" s="71"/>
      <c r="F356" s="71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</row>
    <row r="357" ht="14.25" customHeight="1">
      <c r="A357" s="15"/>
      <c r="B357" s="15"/>
      <c r="C357" s="70"/>
      <c r="D357" s="15"/>
      <c r="E357" s="71"/>
      <c r="F357" s="71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</row>
    <row r="358" ht="14.25" customHeight="1">
      <c r="A358" s="15"/>
      <c r="B358" s="15"/>
      <c r="C358" s="70"/>
      <c r="D358" s="15"/>
      <c r="E358" s="71"/>
      <c r="F358" s="71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</row>
    <row r="359" ht="14.25" customHeight="1">
      <c r="A359" s="15"/>
      <c r="B359" s="15"/>
      <c r="C359" s="70"/>
      <c r="D359" s="15"/>
      <c r="E359" s="71"/>
      <c r="F359" s="71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</row>
    <row r="360" ht="14.25" customHeight="1">
      <c r="A360" s="15"/>
      <c r="B360" s="15"/>
      <c r="C360" s="70"/>
      <c r="D360" s="15"/>
      <c r="E360" s="71"/>
      <c r="F360" s="71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</row>
    <row r="361" ht="14.25" customHeight="1">
      <c r="A361" s="15"/>
      <c r="B361" s="15"/>
      <c r="C361" s="70"/>
      <c r="D361" s="15"/>
      <c r="E361" s="71"/>
      <c r="F361" s="71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</row>
    <row r="362" ht="14.25" customHeight="1">
      <c r="A362" s="15"/>
      <c r="B362" s="15"/>
      <c r="C362" s="70"/>
      <c r="D362" s="15"/>
      <c r="E362" s="71"/>
      <c r="F362" s="71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</row>
    <row r="363" ht="14.25" customHeight="1">
      <c r="A363" s="15"/>
      <c r="B363" s="15"/>
      <c r="C363" s="70"/>
      <c r="D363" s="15"/>
      <c r="E363" s="71"/>
      <c r="F363" s="71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</row>
    <row r="364" ht="14.25" customHeight="1">
      <c r="A364" s="15"/>
      <c r="B364" s="15"/>
      <c r="C364" s="70"/>
      <c r="D364" s="15"/>
      <c r="E364" s="71"/>
      <c r="F364" s="71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</row>
    <row r="365" ht="14.25" customHeight="1">
      <c r="A365" s="15"/>
      <c r="B365" s="15"/>
      <c r="C365" s="70"/>
      <c r="D365" s="15"/>
      <c r="E365" s="71"/>
      <c r="F365" s="71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</row>
    <row r="366" ht="14.25" customHeight="1">
      <c r="A366" s="15"/>
      <c r="B366" s="15"/>
      <c r="C366" s="70"/>
      <c r="D366" s="15"/>
      <c r="E366" s="71"/>
      <c r="F366" s="71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</row>
    <row r="367" ht="14.25" customHeight="1">
      <c r="A367" s="15"/>
      <c r="B367" s="15"/>
      <c r="C367" s="70"/>
      <c r="D367" s="15"/>
      <c r="E367" s="71"/>
      <c r="F367" s="71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</row>
    <row r="368" ht="14.25" customHeight="1">
      <c r="A368" s="15"/>
      <c r="B368" s="15"/>
      <c r="C368" s="70"/>
      <c r="D368" s="15"/>
      <c r="E368" s="71"/>
      <c r="F368" s="71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</row>
    <row r="369" ht="14.25" customHeight="1">
      <c r="A369" s="15"/>
      <c r="B369" s="15"/>
      <c r="C369" s="70"/>
      <c r="D369" s="15"/>
      <c r="E369" s="71"/>
      <c r="F369" s="71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</row>
    <row r="370" ht="14.25" customHeight="1">
      <c r="A370" s="15"/>
      <c r="B370" s="15"/>
      <c r="C370" s="70"/>
      <c r="D370" s="15"/>
      <c r="E370" s="71"/>
      <c r="F370" s="71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</row>
    <row r="371" ht="14.25" customHeight="1">
      <c r="A371" s="15"/>
      <c r="B371" s="15"/>
      <c r="C371" s="70"/>
      <c r="D371" s="15"/>
      <c r="E371" s="71"/>
      <c r="F371" s="71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</row>
    <row r="372" ht="14.25" customHeight="1">
      <c r="A372" s="15"/>
      <c r="B372" s="15"/>
      <c r="C372" s="70"/>
      <c r="D372" s="15"/>
      <c r="E372" s="71"/>
      <c r="F372" s="71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</row>
    <row r="373" ht="14.25" customHeight="1">
      <c r="A373" s="15"/>
      <c r="B373" s="15"/>
      <c r="C373" s="70"/>
      <c r="D373" s="15"/>
      <c r="E373" s="71"/>
      <c r="F373" s="71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</row>
    <row r="374" ht="14.25" customHeight="1">
      <c r="A374" s="15"/>
      <c r="B374" s="15"/>
      <c r="C374" s="70"/>
      <c r="D374" s="15"/>
      <c r="E374" s="71"/>
      <c r="F374" s="71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</row>
    <row r="375" ht="14.25" customHeight="1">
      <c r="A375" s="15"/>
      <c r="B375" s="15"/>
      <c r="C375" s="70"/>
      <c r="D375" s="15"/>
      <c r="E375" s="71"/>
      <c r="F375" s="71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</row>
    <row r="376" ht="15.75" customHeight="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</row>
    <row r="377" ht="15.75" customHeight="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</row>
    <row r="378" ht="15.75" customHeight="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</row>
    <row r="379" ht="15.75" customHeight="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</row>
    <row r="380" ht="15.75" customHeight="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</row>
    <row r="381" ht="15.75" customHeight="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</row>
    <row r="382" ht="15.75" customHeight="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</row>
    <row r="383" ht="15.75" customHeight="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</row>
    <row r="384" ht="15.75" customHeight="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</row>
    <row r="385" ht="15.75" customHeight="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</row>
    <row r="386" ht="15.75" customHeight="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</row>
    <row r="387" ht="15.75" customHeight="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</row>
    <row r="388" ht="15.75" customHeight="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</row>
    <row r="389" ht="15.75" customHeight="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</row>
    <row r="390" ht="15.75" customHeight="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</row>
    <row r="391" ht="15.75" customHeight="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</row>
    <row r="392" ht="15.75" customHeight="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</row>
    <row r="393" ht="15.75" customHeight="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</row>
    <row r="394" ht="15.75" customHeight="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</row>
    <row r="395" ht="15.75" customHeight="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</row>
    <row r="396" ht="15.75" customHeight="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</row>
    <row r="397" ht="15.75" customHeight="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</row>
    <row r="398" ht="15.75" customHeight="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</row>
    <row r="399" ht="15.75" customHeight="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</row>
    <row r="400" ht="15.75" customHeight="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</row>
    <row r="401" ht="15.75" customHeight="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</row>
    <row r="402" ht="15.75" customHeight="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</row>
    <row r="403" ht="15.75" customHeight="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</row>
    <row r="404" ht="15.75" customHeight="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</row>
    <row r="405" ht="15.75" customHeight="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</row>
    <row r="406" ht="15.75" customHeight="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</row>
    <row r="407" ht="15.75" customHeight="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</row>
    <row r="408" ht="15.75" customHeight="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</row>
    <row r="409" ht="15.75" customHeight="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</row>
    <row r="410" ht="15.75" customHeight="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</row>
    <row r="411" ht="15.75" customHeight="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</row>
    <row r="412" ht="15.75" customHeight="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</row>
    <row r="413" ht="15.75" customHeight="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</row>
    <row r="414" ht="15.75" customHeight="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</row>
    <row r="415" ht="15.75" customHeight="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</row>
    <row r="416" ht="15.75" customHeight="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</row>
    <row r="417" ht="15.75" customHeight="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</row>
    <row r="418" ht="15.75" customHeight="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</row>
    <row r="419" ht="15.75" customHeight="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</row>
    <row r="420" ht="15.75" customHeight="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</row>
    <row r="421" ht="15.75" customHeight="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</row>
    <row r="422" ht="15.75" customHeight="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</row>
    <row r="423" ht="15.75" customHeight="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</row>
    <row r="424" ht="15.75" customHeight="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</row>
    <row r="425" ht="15.75" customHeight="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</row>
    <row r="426" ht="15.75" customHeight="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</row>
    <row r="427" ht="15.75" customHeight="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</row>
    <row r="428" ht="15.75" customHeight="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</row>
    <row r="429" ht="15.75" customHeight="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</row>
    <row r="430" ht="15.75" customHeight="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</row>
    <row r="431" ht="15.75" customHeight="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</row>
    <row r="432" ht="15.75" customHeight="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</row>
    <row r="433" ht="15.75" customHeight="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</row>
    <row r="434" ht="15.75" customHeight="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</row>
    <row r="435" ht="15.75" customHeight="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</row>
    <row r="436" ht="15.75" customHeight="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</row>
    <row r="437" ht="15.75" customHeight="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</row>
    <row r="438" ht="15.75" customHeight="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</row>
    <row r="439" ht="15.75" customHeight="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</row>
    <row r="440" ht="15.75" customHeight="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</row>
    <row r="441" ht="15.75" customHeight="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</row>
    <row r="442" ht="15.75" customHeight="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</row>
    <row r="443" ht="15.75" customHeight="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</row>
    <row r="444" ht="15.75" customHeight="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</row>
    <row r="445" ht="15.75" customHeight="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</row>
    <row r="446" ht="15.75" customHeight="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</row>
    <row r="447" ht="15.75" customHeight="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</row>
    <row r="448" ht="15.75" customHeight="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</row>
    <row r="449" ht="15.75" customHeight="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</row>
    <row r="450" ht="15.75" customHeight="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</row>
    <row r="451" ht="15.75" customHeight="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</row>
    <row r="452" ht="15.75" customHeight="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</row>
    <row r="453" ht="15.75" customHeight="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</row>
    <row r="454" ht="15.75" customHeight="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</row>
    <row r="455" ht="15.75" customHeight="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</row>
    <row r="456" ht="15.75" customHeight="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</row>
    <row r="457" ht="15.75" customHeight="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</row>
    <row r="458" ht="15.75" customHeight="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</row>
    <row r="459" ht="15.75" customHeight="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</row>
    <row r="460" ht="15.75" customHeight="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</row>
    <row r="461" ht="15.75" customHeight="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</row>
    <row r="462" ht="15.75" customHeight="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</row>
    <row r="463" ht="15.75" customHeight="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</row>
    <row r="464" ht="15.75" customHeight="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</row>
    <row r="465" ht="15.75" customHeight="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</row>
    <row r="466" ht="15.75" customHeight="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</row>
    <row r="467" ht="15.75" customHeight="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</row>
    <row r="468" ht="15.75" customHeight="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</row>
    <row r="469" ht="15.75" customHeight="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</row>
    <row r="470" ht="15.75" customHeight="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</row>
    <row r="471" ht="15.75" customHeight="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</row>
    <row r="472" ht="15.75" customHeight="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</row>
    <row r="473" ht="15.75" customHeight="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</row>
    <row r="474" ht="15.75" customHeight="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</row>
    <row r="475" ht="15.75" customHeight="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</row>
    <row r="476" ht="15.75" customHeight="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</row>
    <row r="477" ht="15.75" customHeight="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</row>
    <row r="478" ht="15.75" customHeight="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</row>
    <row r="479" ht="15.75" customHeight="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</row>
    <row r="480" ht="15.75" customHeight="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</row>
    <row r="481" ht="15.75" customHeight="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</row>
    <row r="482" ht="15.75" customHeight="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</row>
    <row r="483" ht="15.75" customHeight="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</row>
    <row r="484" ht="15.75" customHeight="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</row>
    <row r="485" ht="15.75" customHeight="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</row>
    <row r="486" ht="15.75" customHeight="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</row>
    <row r="487" ht="15.75" customHeight="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</row>
    <row r="488" ht="15.75" customHeight="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</row>
    <row r="489" ht="15.75" customHeight="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</row>
    <row r="490" ht="15.75" customHeight="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</row>
    <row r="491" ht="15.75" customHeight="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</row>
    <row r="492" ht="15.75" customHeight="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</row>
    <row r="493" ht="15.75" customHeight="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</row>
    <row r="494" ht="15.75" customHeight="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</row>
    <row r="495" ht="15.75" customHeight="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</row>
    <row r="496" ht="15.75" customHeight="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</row>
    <row r="497" ht="15.75" customHeight="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</row>
    <row r="498" ht="15.75" customHeight="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</row>
    <row r="499" ht="15.75" customHeight="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</row>
    <row r="500" ht="15.75" customHeight="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</row>
    <row r="501" ht="15.75" customHeight="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</row>
    <row r="502" ht="15.75" customHeight="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</row>
    <row r="503" ht="15.75" customHeight="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</row>
    <row r="504" ht="15.75" customHeight="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</row>
    <row r="505" ht="15.75" customHeight="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</row>
    <row r="506" ht="15.75" customHeight="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</row>
    <row r="507" ht="15.75" customHeight="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</row>
    <row r="508" ht="15.75" customHeight="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</row>
    <row r="509" ht="15.75" customHeight="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</row>
    <row r="510" ht="15.75" customHeight="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</row>
    <row r="511" ht="15.75" customHeight="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</row>
    <row r="512" ht="15.75" customHeight="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</row>
    <row r="513" ht="15.75" customHeight="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</row>
    <row r="514" ht="15.75" customHeight="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</row>
    <row r="515" ht="15.75" customHeight="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</row>
    <row r="516" ht="15.75" customHeight="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</row>
    <row r="517" ht="15.75" customHeight="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</row>
    <row r="518" ht="15.75" customHeight="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</row>
    <row r="519" ht="15.75" customHeight="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</row>
    <row r="520" ht="15.75" customHeight="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</row>
    <row r="521" ht="15.75" customHeight="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</row>
    <row r="522" ht="15.75" customHeight="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</row>
    <row r="523" ht="15.75" customHeight="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</row>
    <row r="524" ht="15.75" customHeight="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</row>
    <row r="525" ht="15.75" customHeight="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</row>
    <row r="526" ht="15.75" customHeight="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</row>
    <row r="527" ht="15.75" customHeight="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</row>
    <row r="528" ht="15.75" customHeight="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</row>
    <row r="529" ht="15.75" customHeight="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</row>
    <row r="530" ht="15.75" customHeight="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</row>
    <row r="531" ht="15.75" customHeight="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</row>
    <row r="532" ht="15.75" customHeight="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</row>
    <row r="533" ht="15.75" customHeight="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</row>
    <row r="534" ht="15.75" customHeight="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</row>
    <row r="535" ht="15.75" customHeight="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</row>
    <row r="536" ht="15.75" customHeight="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</row>
    <row r="537" ht="15.75" customHeight="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</row>
    <row r="538" ht="15.75" customHeight="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</row>
    <row r="539" ht="15.75" customHeight="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</row>
    <row r="540" ht="15.75" customHeight="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</row>
    <row r="541" ht="15.75" customHeight="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</row>
    <row r="542" ht="15.75" customHeight="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</row>
    <row r="543" ht="15.75" customHeight="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</row>
    <row r="544" ht="15.75" customHeight="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</row>
    <row r="545" ht="15.75" customHeight="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</row>
    <row r="546" ht="15.75" customHeight="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</row>
    <row r="547" ht="15.75" customHeight="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</row>
    <row r="548" ht="15.75" customHeight="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</row>
    <row r="549" ht="15.75" customHeight="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</row>
    <row r="550" ht="15.75" customHeight="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</row>
    <row r="551" ht="15.75" customHeight="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</row>
    <row r="552" ht="15.75" customHeight="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</row>
    <row r="553" ht="15.75" customHeight="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</row>
    <row r="554" ht="15.75" customHeight="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</row>
    <row r="555" ht="15.75" customHeight="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</row>
    <row r="556" ht="15.75" customHeight="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</row>
    <row r="557" ht="15.75" customHeight="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</row>
    <row r="558" ht="15.75" customHeight="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</row>
    <row r="559" ht="15.75" customHeight="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</row>
    <row r="560" ht="15.75" customHeight="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</row>
    <row r="561" ht="15.75" customHeight="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</row>
    <row r="562" ht="15.75" customHeight="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</row>
    <row r="563" ht="15.75" customHeight="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</row>
    <row r="564" ht="15.75" customHeight="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</row>
    <row r="565" ht="15.75" customHeight="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</row>
    <row r="566" ht="15.75" customHeight="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</row>
    <row r="567" ht="15.75" customHeight="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</row>
    <row r="568" ht="15.75" customHeight="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</row>
    <row r="569" ht="15.75" customHeight="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</row>
    <row r="570" ht="15.75" customHeight="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</row>
    <row r="571" ht="15.75" customHeight="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</row>
    <row r="572" ht="15.75" customHeight="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</row>
    <row r="573" ht="15.75" customHeight="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</row>
    <row r="574" ht="15.75" customHeight="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</row>
    <row r="575" ht="15.75" customHeight="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</row>
    <row r="576" ht="15.75" customHeight="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</row>
    <row r="577" ht="15.75" customHeight="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</row>
    <row r="578" ht="15.75" customHeight="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</row>
    <row r="579" ht="15.75" customHeight="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</row>
    <row r="580" ht="15.75" customHeight="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</row>
    <row r="581" ht="15.75" customHeight="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</row>
    <row r="582" ht="15.75" customHeight="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</row>
    <row r="583" ht="15.75" customHeight="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</row>
    <row r="584" ht="15.75" customHeight="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</row>
    <row r="585" ht="15.75" customHeight="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</row>
    <row r="586" ht="15.75" customHeight="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</row>
    <row r="587" ht="15.75" customHeight="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</row>
    <row r="588" ht="15.75" customHeight="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</row>
    <row r="589" ht="15.75" customHeight="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</row>
    <row r="590" ht="15.75" customHeight="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</row>
    <row r="591" ht="15.75" customHeight="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</row>
    <row r="592" ht="15.75" customHeight="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</row>
    <row r="593" ht="15.75" customHeight="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</row>
    <row r="594" ht="15.75" customHeight="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</row>
    <row r="595" ht="15.75" customHeight="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</row>
    <row r="596" ht="15.75" customHeight="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</row>
    <row r="597" ht="15.75" customHeight="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</row>
    <row r="598" ht="15.75" customHeight="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</row>
    <row r="599" ht="15.75" customHeight="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</row>
    <row r="600" ht="15.75" customHeight="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</row>
    <row r="601" ht="15.75" customHeight="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</row>
    <row r="602" ht="15.75" customHeight="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</row>
    <row r="603" ht="15.75" customHeight="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</row>
    <row r="604" ht="15.75" customHeight="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</row>
    <row r="605" ht="15.75" customHeight="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</row>
    <row r="606" ht="15.75" customHeight="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</row>
    <row r="607" ht="15.75" customHeight="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</row>
    <row r="608" ht="15.75" customHeight="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</row>
    <row r="609" ht="15.75" customHeight="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</row>
    <row r="610" ht="15.75" customHeight="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</row>
    <row r="611" ht="15.75" customHeight="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</row>
    <row r="612" ht="15.75" customHeight="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</row>
    <row r="613" ht="15.75" customHeight="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</row>
    <row r="614" ht="15.75" customHeight="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</row>
    <row r="615" ht="15.75" customHeight="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</row>
    <row r="616" ht="15.75" customHeight="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</row>
    <row r="617" ht="15.75" customHeight="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</row>
    <row r="618" ht="15.75" customHeight="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</row>
    <row r="619" ht="15.75" customHeight="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</row>
    <row r="620" ht="15.75" customHeight="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</row>
    <row r="621" ht="15.75" customHeight="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</row>
    <row r="622" ht="15.75" customHeight="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</row>
    <row r="623" ht="15.75" customHeight="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</row>
    <row r="624" ht="15.75" customHeight="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</row>
    <row r="625" ht="15.75" customHeight="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</row>
    <row r="626" ht="15.75" customHeight="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</row>
    <row r="627" ht="15.75" customHeight="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</row>
    <row r="628" ht="15.75" customHeight="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</row>
    <row r="629" ht="15.75" customHeight="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</row>
    <row r="630" ht="15.75" customHeight="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</row>
    <row r="631" ht="15.75" customHeight="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</row>
    <row r="632" ht="15.75" customHeight="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</row>
    <row r="633" ht="15.75" customHeight="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</row>
    <row r="634" ht="15.75" customHeight="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</row>
    <row r="635" ht="15.75" customHeight="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</row>
    <row r="636" ht="15.75" customHeight="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</row>
    <row r="637" ht="15.75" customHeight="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</row>
    <row r="638" ht="15.75" customHeight="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</row>
    <row r="639" ht="15.75" customHeight="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</row>
    <row r="640" ht="15.75" customHeight="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</row>
    <row r="641" ht="15.75" customHeight="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</row>
    <row r="642" ht="15.75" customHeight="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</row>
    <row r="643" ht="15.75" customHeight="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</row>
    <row r="644" ht="15.75" customHeight="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</row>
    <row r="645" ht="15.75" customHeight="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</row>
    <row r="646" ht="15.75" customHeight="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</row>
    <row r="647" ht="15.75" customHeight="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</row>
    <row r="648" ht="15.75" customHeight="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</row>
    <row r="649" ht="15.75" customHeight="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</row>
    <row r="650" ht="15.75" customHeight="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</row>
    <row r="651" ht="15.75" customHeight="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</row>
    <row r="652" ht="15.75" customHeight="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</row>
    <row r="653" ht="15.75" customHeight="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</row>
    <row r="654" ht="15.75" customHeight="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</row>
    <row r="655" ht="15.75" customHeight="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</row>
    <row r="656" ht="15.75" customHeight="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</row>
    <row r="657" ht="15.75" customHeight="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</row>
    <row r="658" ht="15.75" customHeight="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</row>
    <row r="659" ht="15.75" customHeight="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</row>
    <row r="660" ht="15.75" customHeight="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</row>
    <row r="661" ht="15.75" customHeight="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</row>
    <row r="662" ht="15.75" customHeight="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</row>
    <row r="663" ht="15.75" customHeight="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</row>
    <row r="664" ht="15.75" customHeight="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</row>
    <row r="665" ht="15.75" customHeight="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</row>
    <row r="666" ht="15.75" customHeight="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</row>
    <row r="667" ht="15.75" customHeight="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</row>
    <row r="668" ht="15.75" customHeight="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</row>
    <row r="669" ht="15.75" customHeight="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</row>
    <row r="670" ht="15.75" customHeight="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</row>
    <row r="671" ht="15.75" customHeight="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</row>
    <row r="672" ht="15.75" customHeight="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</row>
    <row r="673" ht="15.75" customHeight="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</row>
    <row r="674" ht="15.75" customHeight="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</row>
    <row r="675" ht="15.75" customHeight="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</row>
    <row r="676" ht="15.75" customHeight="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</row>
    <row r="677" ht="15.75" customHeight="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</row>
    <row r="678" ht="15.75" customHeight="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</row>
    <row r="679" ht="15.75" customHeight="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</row>
    <row r="680" ht="15.75" customHeight="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</row>
    <row r="681" ht="15.75" customHeight="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</row>
    <row r="682" ht="15.75" customHeight="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</row>
    <row r="683" ht="15.75" customHeight="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</row>
    <row r="684" ht="15.75" customHeight="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</row>
    <row r="685" ht="15.75" customHeight="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</row>
    <row r="686" ht="15.75" customHeight="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</row>
    <row r="687" ht="15.75" customHeight="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</row>
    <row r="688" ht="15.75" customHeight="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</row>
    <row r="689" ht="15.75" customHeight="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</row>
    <row r="690" ht="15.75" customHeight="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</row>
    <row r="691" ht="15.75" customHeight="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</row>
    <row r="692" ht="15.75" customHeight="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</row>
    <row r="693" ht="15.75" customHeight="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</row>
    <row r="694" ht="15.75" customHeight="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</row>
    <row r="695" ht="15.75" customHeight="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</row>
    <row r="696" ht="15.75" customHeight="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</row>
    <row r="697" ht="15.75" customHeight="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</row>
    <row r="698" ht="15.75" customHeight="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</row>
    <row r="699" ht="15.75" customHeight="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</row>
    <row r="700" ht="15.75" customHeight="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</row>
    <row r="701" ht="15.75" customHeight="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</row>
    <row r="702" ht="15.75" customHeight="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</row>
    <row r="703" ht="15.75" customHeight="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</row>
    <row r="704" ht="15.75" customHeight="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</row>
    <row r="705" ht="15.75" customHeight="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</row>
    <row r="706" ht="15.75" customHeight="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</row>
    <row r="707" ht="15.75" customHeight="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</row>
    <row r="708" ht="15.75" customHeight="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</row>
    <row r="709" ht="15.75" customHeight="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</row>
    <row r="710" ht="15.75" customHeight="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</row>
    <row r="711" ht="15.75" customHeight="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</row>
    <row r="712" ht="15.75" customHeight="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</row>
    <row r="713" ht="15.75" customHeight="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</row>
    <row r="714" ht="15.75" customHeight="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</row>
    <row r="715" ht="15.75" customHeight="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</row>
    <row r="716" ht="15.75" customHeight="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</row>
    <row r="717" ht="15.75" customHeight="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</row>
    <row r="718" ht="15.75" customHeight="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</row>
    <row r="719" ht="15.75" customHeight="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</row>
    <row r="720" ht="15.75" customHeight="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</row>
    <row r="721" ht="15.75" customHeight="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</row>
    <row r="722" ht="15.75" customHeight="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</row>
    <row r="723" ht="15.75" customHeight="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</row>
    <row r="724" ht="15.75" customHeight="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</row>
    <row r="725" ht="15.75" customHeight="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</row>
    <row r="726" ht="15.75" customHeight="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</row>
    <row r="727" ht="15.75" customHeight="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</row>
    <row r="728" ht="15.75" customHeight="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</row>
    <row r="729" ht="15.75" customHeight="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</row>
    <row r="730" ht="15.75" customHeight="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</row>
    <row r="731" ht="15.75" customHeight="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</row>
    <row r="732" ht="15.75" customHeight="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</row>
    <row r="733" ht="15.75" customHeight="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</row>
    <row r="734" ht="15.75" customHeight="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</row>
    <row r="735" ht="15.75" customHeight="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</row>
    <row r="736" ht="15.75" customHeight="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</row>
    <row r="737" ht="15.75" customHeight="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</row>
    <row r="738" ht="15.75" customHeight="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</row>
    <row r="739" ht="15.75" customHeight="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</row>
    <row r="740" ht="15.75" customHeight="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</row>
    <row r="741" ht="15.75" customHeight="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</row>
    <row r="742" ht="15.75" customHeight="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</row>
    <row r="743" ht="15.75" customHeight="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</row>
    <row r="744" ht="15.75" customHeight="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</row>
    <row r="745" ht="15.75" customHeight="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</row>
    <row r="746" ht="15.75" customHeight="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</row>
    <row r="747" ht="15.75" customHeight="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</row>
    <row r="748" ht="15.75" customHeight="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</row>
    <row r="749" ht="15.75" customHeight="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</row>
    <row r="750" ht="15.75" customHeight="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</row>
    <row r="751" ht="15.75" customHeight="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</row>
    <row r="752" ht="15.75" customHeight="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</row>
    <row r="753" ht="15.75" customHeight="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</row>
    <row r="754" ht="15.75" customHeight="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</row>
    <row r="755" ht="15.75" customHeight="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</row>
    <row r="756" ht="15.75" customHeight="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</row>
    <row r="757" ht="15.75" customHeight="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</row>
    <row r="758" ht="15.75" customHeight="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</row>
    <row r="759" ht="15.75" customHeight="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</row>
    <row r="760" ht="15.75" customHeight="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</row>
    <row r="761" ht="15.75" customHeight="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</row>
    <row r="762" ht="15.75" customHeight="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</row>
    <row r="763" ht="15.75" customHeight="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</row>
    <row r="764" ht="15.75" customHeight="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</row>
    <row r="765" ht="15.75" customHeight="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</row>
    <row r="766" ht="15.75" customHeight="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</row>
    <row r="767" ht="15.75" customHeight="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</row>
    <row r="768" ht="15.75" customHeight="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</row>
    <row r="769" ht="15.75" customHeight="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</row>
    <row r="770" ht="15.75" customHeight="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</row>
    <row r="771" ht="15.75" customHeight="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</row>
    <row r="772" ht="15.75" customHeight="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</row>
    <row r="773" ht="15.75" customHeight="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</row>
    <row r="774" ht="15.75" customHeight="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</row>
    <row r="775" ht="15.75" customHeight="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</row>
    <row r="776" ht="15.75" customHeight="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</row>
    <row r="777" ht="15.75" customHeight="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</row>
    <row r="778" ht="15.75" customHeight="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</row>
    <row r="779" ht="15.75" customHeight="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</row>
    <row r="780" ht="15.75" customHeight="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</row>
    <row r="781" ht="15.75" customHeight="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</row>
    <row r="782" ht="15.75" customHeight="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</row>
    <row r="783" ht="15.75" customHeight="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</row>
    <row r="784" ht="15.75" customHeight="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</row>
    <row r="785" ht="15.75" customHeight="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</row>
    <row r="786" ht="15.75" customHeight="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</row>
    <row r="787" ht="15.75" customHeight="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</row>
    <row r="788" ht="15.75" customHeight="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</row>
    <row r="789" ht="15.75" customHeight="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</row>
    <row r="790" ht="15.75" customHeight="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</row>
    <row r="791" ht="15.75" customHeight="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</row>
    <row r="792" ht="15.75" customHeight="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</row>
    <row r="793" ht="15.75" customHeight="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</row>
    <row r="794" ht="15.75" customHeight="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</row>
    <row r="795" ht="15.75" customHeight="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</row>
    <row r="796" ht="15.75" customHeight="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</row>
    <row r="797" ht="15.75" customHeight="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</row>
    <row r="798" ht="15.75" customHeight="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</row>
    <row r="799" ht="15.75" customHeight="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</row>
    <row r="800" ht="15.75" customHeight="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</row>
    <row r="801" ht="15.75" customHeight="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</row>
    <row r="802" ht="15.75" customHeight="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</row>
    <row r="803" ht="15.75" customHeight="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</row>
    <row r="804" ht="15.75" customHeight="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</row>
    <row r="805" ht="15.75" customHeight="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</row>
    <row r="806" ht="15.75" customHeight="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</row>
    <row r="807" ht="15.75" customHeight="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</row>
    <row r="808" ht="15.75" customHeight="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</row>
    <row r="809" ht="15.75" customHeight="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</row>
    <row r="810" ht="15.75" customHeight="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</row>
    <row r="811" ht="15.75" customHeight="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</row>
    <row r="812" ht="15.75" customHeight="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</row>
    <row r="813" ht="15.75" customHeight="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</row>
    <row r="814" ht="15.75" customHeight="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</row>
    <row r="815" ht="15.75" customHeight="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</row>
    <row r="816" ht="15.75" customHeight="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</row>
    <row r="817" ht="15.75" customHeight="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</row>
    <row r="818" ht="15.75" customHeight="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</row>
    <row r="819" ht="15.75" customHeight="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</row>
    <row r="820" ht="15.75" customHeight="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</row>
    <row r="821" ht="15.75" customHeight="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</row>
    <row r="822" ht="15.75" customHeight="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</row>
    <row r="823" ht="15.75" customHeight="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</row>
    <row r="824" ht="15.75" customHeight="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</row>
    <row r="825" ht="15.75" customHeight="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</row>
    <row r="826" ht="15.75" customHeight="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</row>
    <row r="827" ht="15.75" customHeight="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</row>
    <row r="828" ht="15.75" customHeight="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</row>
    <row r="829" ht="15.75" customHeight="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</row>
    <row r="830" ht="15.75" customHeight="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</row>
    <row r="831" ht="15.75" customHeight="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</row>
    <row r="832" ht="15.75" customHeight="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</row>
    <row r="833" ht="15.75" customHeight="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</row>
    <row r="834" ht="15.75" customHeight="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</row>
    <row r="835" ht="15.75" customHeight="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</row>
    <row r="836" ht="15.75" customHeight="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</row>
    <row r="837" ht="15.75" customHeight="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</row>
    <row r="838" ht="15.75" customHeight="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</row>
    <row r="839" ht="15.75" customHeight="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</row>
    <row r="840" ht="15.75" customHeight="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</row>
    <row r="841" ht="15.75" customHeight="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</row>
    <row r="842" ht="15.75" customHeight="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</row>
    <row r="843" ht="15.75" customHeight="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</row>
    <row r="844" ht="15.75" customHeight="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</row>
    <row r="845" ht="15.75" customHeight="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</row>
    <row r="846" ht="15.75" customHeight="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</row>
    <row r="847" ht="15.75" customHeight="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</row>
    <row r="848" ht="15.75" customHeight="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</row>
    <row r="849" ht="15.75" customHeight="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</row>
    <row r="850" ht="15.75" customHeight="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</row>
    <row r="851" ht="15.75" customHeight="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</row>
    <row r="852" ht="15.75" customHeight="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</row>
    <row r="853" ht="15.75" customHeight="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</row>
    <row r="854" ht="15.75" customHeight="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</row>
    <row r="855" ht="15.75" customHeight="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</row>
    <row r="856" ht="15.75" customHeight="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</row>
    <row r="857" ht="15.75" customHeight="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</row>
    <row r="858" ht="15.75" customHeight="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</row>
    <row r="859" ht="15.75" customHeight="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</row>
    <row r="860" ht="15.75" customHeight="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</row>
    <row r="861" ht="15.75" customHeight="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</row>
    <row r="862" ht="15.75" customHeight="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</row>
    <row r="863" ht="15.75" customHeight="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</row>
    <row r="864" ht="15.75" customHeight="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</row>
    <row r="865" ht="15.75" customHeight="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</row>
    <row r="866" ht="15.75" customHeight="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</row>
    <row r="867" ht="15.75" customHeight="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</row>
    <row r="868" ht="15.75" customHeight="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</row>
    <row r="869" ht="15.75" customHeight="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</row>
    <row r="870" ht="15.75" customHeight="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</row>
    <row r="871" ht="15.75" customHeight="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</row>
    <row r="872" ht="15.75" customHeight="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</row>
    <row r="873" ht="15.75" customHeight="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</row>
    <row r="874" ht="15.75" customHeight="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</row>
    <row r="875" ht="15.75" customHeight="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</row>
    <row r="876" ht="15.75" customHeight="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</row>
    <row r="877" ht="15.75" customHeight="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</row>
    <row r="878" ht="15.75" customHeight="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</row>
    <row r="879" ht="15.75" customHeight="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</row>
    <row r="880" ht="15.75" customHeight="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</row>
    <row r="881" ht="15.75" customHeight="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</row>
    <row r="882" ht="15.75" customHeight="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</row>
    <row r="883" ht="15.75" customHeight="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</row>
    <row r="884" ht="15.75" customHeight="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</row>
    <row r="885" ht="15.75" customHeight="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</row>
    <row r="886" ht="15.75" customHeight="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</row>
    <row r="887" ht="15.75" customHeight="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</row>
    <row r="888" ht="15.75" customHeight="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</row>
    <row r="889" ht="15.75" customHeight="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</row>
    <row r="890" ht="15.75" customHeight="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</row>
    <row r="891" ht="15.75" customHeight="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</row>
    <row r="892" ht="15.75" customHeight="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</row>
    <row r="893" ht="15.75" customHeight="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</row>
    <row r="894" ht="15.75" customHeight="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</row>
    <row r="895" ht="15.75" customHeight="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</row>
    <row r="896" ht="15.75" customHeight="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</row>
    <row r="897" ht="15.75" customHeight="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</row>
    <row r="898" ht="15.75" customHeight="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</row>
    <row r="899" ht="15.75" customHeight="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</row>
    <row r="900" ht="15.75" customHeight="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</row>
    <row r="901" ht="15.75" customHeight="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</row>
    <row r="902" ht="15.75" customHeight="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</row>
    <row r="903" ht="15.75" customHeight="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</row>
    <row r="904" ht="15.75" customHeight="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</row>
    <row r="905" ht="15.75" customHeight="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</row>
    <row r="906" ht="15.75" customHeight="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</row>
    <row r="907" ht="15.75" customHeight="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</row>
    <row r="908" ht="15.75" customHeight="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</row>
    <row r="909" ht="15.75" customHeight="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</row>
    <row r="910" ht="15.75" customHeight="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</row>
    <row r="911" ht="15.75" customHeight="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</row>
    <row r="912" ht="15.75" customHeight="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</row>
    <row r="913" ht="15.75" customHeight="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</row>
    <row r="914" ht="15.75" customHeight="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</row>
    <row r="915" ht="15.75" customHeight="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</row>
    <row r="916" ht="15.75" customHeight="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</row>
    <row r="917" ht="15.75" customHeight="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</row>
    <row r="918" ht="15.75" customHeight="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</row>
    <row r="919" ht="15.75" customHeight="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</row>
    <row r="920" ht="15.75" customHeight="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</row>
    <row r="921" ht="15.75" customHeight="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</row>
    <row r="922" ht="15.75" customHeight="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</row>
    <row r="923" ht="15.75" customHeight="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</row>
    <row r="924" ht="15.75" customHeight="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</row>
    <row r="925" ht="15.75" customHeight="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</row>
    <row r="926" ht="15.75" customHeight="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</row>
    <row r="927" ht="15.75" customHeight="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</row>
    <row r="928" ht="15.75" customHeight="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</row>
    <row r="929" ht="15.75" customHeight="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</row>
    <row r="930" ht="15.75" customHeight="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</row>
    <row r="931" ht="15.75" customHeight="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</row>
    <row r="932" ht="15.75" customHeight="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</row>
    <row r="933" ht="15.75" customHeight="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</row>
    <row r="934" ht="15.75" customHeight="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</row>
    <row r="935" ht="15.75" customHeight="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</row>
    <row r="936" ht="15.75" customHeight="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</row>
    <row r="937" ht="15.75" customHeight="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</row>
    <row r="938" ht="15.75" customHeight="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</row>
    <row r="939" ht="15.75" customHeight="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</row>
    <row r="940" ht="15.75" customHeight="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</row>
    <row r="941" ht="15.75" customHeight="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</row>
    <row r="942" ht="15.75" customHeight="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</row>
    <row r="943" ht="15.75" customHeight="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</row>
    <row r="944" ht="15.75" customHeight="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</row>
    <row r="945" ht="15.75" customHeight="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</row>
    <row r="946" ht="15.75" customHeight="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</row>
    <row r="947" ht="15.75" customHeight="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</row>
    <row r="948" ht="15.75" customHeight="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</row>
    <row r="949" ht="15.75" customHeight="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</row>
    <row r="950" ht="15.75" customHeight="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</row>
    <row r="951" ht="15.75" customHeight="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</row>
    <row r="952" ht="15.75" customHeight="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</row>
    <row r="953" ht="15.75" customHeight="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</row>
    <row r="954" ht="15.75" customHeight="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</row>
    <row r="955" ht="15.75" customHeight="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</row>
    <row r="956" ht="15.75" customHeight="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</row>
    <row r="957" ht="15.75" customHeight="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</row>
    <row r="958" ht="15.75" customHeight="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</row>
    <row r="959" ht="15.75" customHeight="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</row>
    <row r="960" ht="15.75" customHeight="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</row>
    <row r="961" ht="15.75" customHeight="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</row>
    <row r="962" ht="15.75" customHeight="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</row>
    <row r="963" ht="15.75" customHeight="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</row>
    <row r="964" ht="15.75" customHeight="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</row>
    <row r="965" ht="15.75" customHeight="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</row>
    <row r="966" ht="15.75" customHeight="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</row>
    <row r="967" ht="15.75" customHeight="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</row>
    <row r="968" ht="15.75" customHeight="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</row>
    <row r="969" ht="15.75" customHeight="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</row>
    <row r="970" ht="15.75" customHeight="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</row>
    <row r="971" ht="15.75" customHeight="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</row>
    <row r="972" ht="15.75" customHeight="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</row>
    <row r="973" ht="15.75" customHeight="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</row>
    <row r="974" ht="15.75" customHeight="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</row>
    <row r="975" ht="15.75" customHeight="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</row>
    <row r="976" ht="15.75" customHeight="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</row>
    <row r="977" ht="15.75" customHeight="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</row>
    <row r="978" ht="15.75" customHeight="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</row>
    <row r="979" ht="15.75" customHeight="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</row>
    <row r="980" ht="15.75" customHeight="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</row>
    <row r="981" ht="15.75" customHeight="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</row>
    <row r="982" ht="15.75" customHeight="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</row>
    <row r="983" ht="15.75" customHeight="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</row>
    <row r="984" ht="15.75" customHeight="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</row>
    <row r="985" ht="15.75" customHeight="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</row>
    <row r="986" ht="15.75" customHeight="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</row>
    <row r="987" ht="15.75" customHeight="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</row>
    <row r="988" ht="15.75" customHeight="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</row>
    <row r="989" ht="15.75" customHeight="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</row>
    <row r="990" ht="15.75" customHeight="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</row>
    <row r="991" ht="15.75" customHeight="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</row>
    <row r="992" ht="15.75" customHeight="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</row>
    <row r="993" ht="15.75" customHeight="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</row>
    <row r="994" ht="15.75" customHeight="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</row>
    <row r="995" ht="15.75" customHeight="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</row>
    <row r="996" ht="15.75" customHeight="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</row>
    <row r="997" ht="15.75" customHeight="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</row>
    <row r="998" ht="15.75" customHeight="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</row>
    <row r="999" ht="15.75" customHeight="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</row>
    <row r="1000" ht="15.75" customHeight="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</row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4.43" defaultRowHeight="15.0"/>
  <cols>
    <col customWidth="1" min="1" max="1" width="44.57"/>
    <col customWidth="1" min="2" max="2" width="17.57"/>
    <col customWidth="1" min="3" max="3" width="18.43"/>
    <col customWidth="1" min="4" max="4" width="17.86"/>
    <col customWidth="1" min="5" max="5" width="19.29"/>
    <col customWidth="1" min="6" max="6" width="14.86"/>
    <col customWidth="1" min="7" max="26" width="13.29"/>
  </cols>
  <sheetData>
    <row r="1">
      <c r="A1" s="72" t="s">
        <v>90</v>
      </c>
      <c r="B1" s="72" t="s">
        <v>91</v>
      </c>
      <c r="C1" s="73" t="s">
        <v>92</v>
      </c>
      <c r="D1" s="73" t="s">
        <v>93</v>
      </c>
      <c r="E1" s="73" t="s">
        <v>94</v>
      </c>
      <c r="F1" s="74" t="s">
        <v>95</v>
      </c>
      <c r="G1" s="74" t="s">
        <v>96</v>
      </c>
      <c r="H1" s="74" t="s">
        <v>97</v>
      </c>
      <c r="I1" s="75" t="s">
        <v>98</v>
      </c>
      <c r="J1" s="75" t="s">
        <v>99</v>
      </c>
      <c r="K1" s="75" t="s">
        <v>100</v>
      </c>
      <c r="L1" s="76" t="s">
        <v>101</v>
      </c>
      <c r="M1" s="76" t="s">
        <v>102</v>
      </c>
      <c r="N1" s="76" t="s">
        <v>103</v>
      </c>
      <c r="O1" s="77" t="s">
        <v>104</v>
      </c>
      <c r="P1" s="77" t="s">
        <v>105</v>
      </c>
      <c r="Q1" s="77" t="s">
        <v>106</v>
      </c>
      <c r="R1" s="78" t="s">
        <v>107</v>
      </c>
      <c r="S1" s="78" t="s">
        <v>108</v>
      </c>
      <c r="T1" s="78" t="s">
        <v>109</v>
      </c>
      <c r="U1" s="79" t="s">
        <v>110</v>
      </c>
      <c r="V1" s="79" t="s">
        <v>111</v>
      </c>
      <c r="W1" s="79" t="s">
        <v>112</v>
      </c>
      <c r="X1" s="80" t="s">
        <v>113</v>
      </c>
      <c r="Y1" s="80" t="s">
        <v>114</v>
      </c>
      <c r="Z1" s="80" t="s">
        <v>115</v>
      </c>
      <c r="AA1" s="15"/>
      <c r="AB1" s="15"/>
      <c r="AC1" s="15"/>
    </row>
    <row r="2" ht="12.75" customHeight="1">
      <c r="A2" s="81" t="s">
        <v>116</v>
      </c>
      <c r="B2" s="82" t="s">
        <v>11</v>
      </c>
      <c r="C2" s="83">
        <v>1.0</v>
      </c>
      <c r="D2" s="84">
        <f>'Rendimiento MO'!E2</f>
        <v>30</v>
      </c>
      <c r="E2" s="85">
        <f>D2*C2</f>
        <v>30</v>
      </c>
      <c r="F2" s="86"/>
      <c r="G2" s="87"/>
      <c r="H2" s="88"/>
      <c r="I2" s="86"/>
      <c r="J2" s="87"/>
      <c r="K2" s="88"/>
      <c r="L2" s="89"/>
      <c r="M2" s="90"/>
      <c r="N2" s="91"/>
      <c r="O2" s="92"/>
      <c r="P2" s="93"/>
      <c r="Q2" s="94"/>
      <c r="R2" s="92"/>
      <c r="S2" s="93"/>
      <c r="T2" s="95"/>
      <c r="U2" s="92"/>
      <c r="V2" s="93"/>
      <c r="W2" s="95"/>
      <c r="X2" s="96"/>
      <c r="Y2" s="97"/>
      <c r="Z2" s="98"/>
      <c r="AA2" s="15"/>
      <c r="AB2" s="15"/>
      <c r="AC2" s="15"/>
    </row>
    <row r="3">
      <c r="A3" s="81" t="s">
        <v>12</v>
      </c>
      <c r="B3" s="82" t="s">
        <v>13</v>
      </c>
      <c r="C3" s="83">
        <v>1.0</v>
      </c>
      <c r="D3" s="84">
        <f>+'Rendimiento MO'!$E3</f>
        <v>150</v>
      </c>
      <c r="E3" s="99">
        <f>'Ingreso Datos '!$D$12/'Jornales_año'!D3*'Jornales_año'!C3</f>
        <v>4.8</v>
      </c>
      <c r="F3" s="86"/>
      <c r="G3" s="87"/>
      <c r="H3" s="88"/>
      <c r="I3" s="86"/>
      <c r="J3" s="100"/>
      <c r="K3" s="88"/>
      <c r="L3" s="89"/>
      <c r="M3" s="90"/>
      <c r="N3" s="91"/>
      <c r="O3" s="92"/>
      <c r="P3" s="93"/>
      <c r="Q3" s="94"/>
      <c r="R3" s="92"/>
      <c r="S3" s="93"/>
      <c r="T3" s="95"/>
      <c r="U3" s="92"/>
      <c r="V3" s="93"/>
      <c r="W3" s="95"/>
      <c r="X3" s="96"/>
      <c r="Y3" s="97"/>
      <c r="Z3" s="98"/>
      <c r="AA3" s="15"/>
      <c r="AB3" s="15"/>
      <c r="AC3" s="15"/>
    </row>
    <row r="4">
      <c r="A4" s="81" t="s">
        <v>14</v>
      </c>
      <c r="B4" s="82" t="s">
        <v>15</v>
      </c>
      <c r="C4" s="83">
        <v>1.0</v>
      </c>
      <c r="D4" s="84">
        <f>+'Rendimiento MO'!$E4</f>
        <v>150</v>
      </c>
      <c r="E4" s="99">
        <f>'Ingreso Datos '!$D$12/'Jornales_año'!D4*'Jornales_año'!C4</f>
        <v>4.8</v>
      </c>
      <c r="F4" s="86">
        <v>1.0</v>
      </c>
      <c r="G4" s="101">
        <f>'Rendimiento MO'!E11</f>
        <v>150</v>
      </c>
      <c r="H4" s="102">
        <f>'Ingreso Datos '!$D$12/'Jornales_año'!G4*'Ingreso Datos '!$D$20</f>
        <v>0.48</v>
      </c>
      <c r="I4" s="86">
        <v>1.0</v>
      </c>
      <c r="J4" s="101">
        <f>'Rendimiento MO'!E25</f>
        <v>150</v>
      </c>
      <c r="K4" s="103">
        <f>'Ingreso Datos '!$D$12/'Jornales_año'!J4*'Jornales_año'!I4*'Ingreso Datos '!$D$21</f>
        <v>0.288</v>
      </c>
      <c r="L4" s="92">
        <v>1.0</v>
      </c>
      <c r="M4" s="93">
        <f>'Rendimiento MO'!E39</f>
        <v>150</v>
      </c>
      <c r="N4" s="104">
        <f>'Ingreso Datos '!$D$12/'Jornales_año'!M4*'Jornales_año'!L4*'Ingreso Datos '!$D$21</f>
        <v>0.288</v>
      </c>
      <c r="O4" s="92"/>
      <c r="P4" s="93"/>
      <c r="Q4" s="95"/>
      <c r="R4" s="92"/>
      <c r="S4" s="93"/>
      <c r="T4" s="95"/>
      <c r="U4" s="92"/>
      <c r="V4" s="93"/>
      <c r="W4" s="95"/>
      <c r="X4" s="96"/>
      <c r="Y4" s="97"/>
      <c r="Z4" s="98"/>
      <c r="AA4" s="15"/>
      <c r="AB4" s="15"/>
      <c r="AC4" s="15"/>
    </row>
    <row r="5" ht="13.5" customHeight="1">
      <c r="A5" s="81" t="s">
        <v>16</v>
      </c>
      <c r="B5" s="16" t="s">
        <v>17</v>
      </c>
      <c r="C5" s="83">
        <v>1.0</v>
      </c>
      <c r="D5" s="84">
        <f>+'Rendimiento MO'!$E5</f>
        <v>470</v>
      </c>
      <c r="E5" s="99">
        <f>+'Ingreso Datos '!$D$12/'Jornales_año'!D5</f>
        <v>1.531914894</v>
      </c>
      <c r="F5" s="86">
        <v>1.0</v>
      </c>
      <c r="G5" s="101">
        <f>'Rendimiento MO'!E12</f>
        <v>470</v>
      </c>
      <c r="H5" s="102">
        <f>'Ingreso Datos '!$D$12/'Jornales_año'!G5*'Ingreso Datos '!$D$20</f>
        <v>0.1531914894</v>
      </c>
      <c r="I5" s="86">
        <v>1.0</v>
      </c>
      <c r="J5" s="101">
        <f>'Rendimiento MO'!E26</f>
        <v>470</v>
      </c>
      <c r="K5" s="103">
        <f>'Ingreso Datos '!$D$12/'Jornales_año'!J5*'Jornales_año'!I5*'Ingreso Datos '!$D$21</f>
        <v>0.09191489362</v>
      </c>
      <c r="L5" s="92">
        <v>1.0</v>
      </c>
      <c r="M5" s="93">
        <f>'Rendimiento MO'!E40</f>
        <v>470</v>
      </c>
      <c r="N5" s="104">
        <f>'Ingreso Datos '!$D$12/'Jornales_año'!M5*'Jornales_año'!L5*'Ingreso Datos '!$D$21</f>
        <v>0.09191489362</v>
      </c>
      <c r="O5" s="92"/>
      <c r="P5" s="93"/>
      <c r="Q5" s="95"/>
      <c r="R5" s="92"/>
      <c r="S5" s="93"/>
      <c r="T5" s="95"/>
      <c r="U5" s="92"/>
      <c r="V5" s="93"/>
      <c r="W5" s="95"/>
      <c r="X5" s="96"/>
      <c r="Y5" s="97"/>
      <c r="Z5" s="98"/>
      <c r="AA5" s="15"/>
      <c r="AB5" s="15"/>
      <c r="AC5" s="15"/>
    </row>
    <row r="6">
      <c r="A6" s="81" t="s">
        <v>117</v>
      </c>
      <c r="B6" s="16" t="s">
        <v>17</v>
      </c>
      <c r="C6" s="83">
        <v>1.0</v>
      </c>
      <c r="D6" s="84">
        <f>+'Rendimiento MO'!$E6</f>
        <v>160</v>
      </c>
      <c r="E6" s="99">
        <f>+'Ingreso Datos '!$D$12/'Jornales_año'!D6</f>
        <v>4.5</v>
      </c>
      <c r="F6" s="86">
        <v>1.0</v>
      </c>
      <c r="G6" s="101">
        <f>'Rendimiento MO'!E13</f>
        <v>160</v>
      </c>
      <c r="H6" s="102">
        <f>'Ingreso Datos '!$D$12/'Jornales_año'!G6*'Ingreso Datos '!$D$20</f>
        <v>0.45</v>
      </c>
      <c r="I6" s="86">
        <v>1.0</v>
      </c>
      <c r="J6" s="101">
        <f>'Rendimiento MO'!E27</f>
        <v>160</v>
      </c>
      <c r="K6" s="103">
        <f>'Ingreso Datos '!$D$12/'Jornales_año'!J6*'Jornales_año'!I6*'Ingreso Datos '!$D$21</f>
        <v>0.27</v>
      </c>
      <c r="L6" s="92">
        <v>1.0</v>
      </c>
      <c r="M6" s="93">
        <f>'Rendimiento MO'!E41</f>
        <v>160</v>
      </c>
      <c r="N6" s="95">
        <f>'Ingreso Datos '!$D$12/'Jornales_año'!M6*'Jornales_año'!L6*'Ingreso Datos '!$D$21</f>
        <v>0.27</v>
      </c>
      <c r="O6" s="92"/>
      <c r="P6" s="93"/>
      <c r="Q6" s="95"/>
      <c r="R6" s="92"/>
      <c r="S6" s="93"/>
      <c r="T6" s="95"/>
      <c r="U6" s="92"/>
      <c r="V6" s="93"/>
      <c r="W6" s="95"/>
      <c r="X6" s="96"/>
      <c r="Y6" s="97"/>
      <c r="Z6" s="98"/>
      <c r="AA6" s="15"/>
      <c r="AB6" s="15"/>
      <c r="AC6" s="15"/>
    </row>
    <row r="7">
      <c r="A7" s="81" t="s">
        <v>118</v>
      </c>
      <c r="B7" s="16" t="s">
        <v>17</v>
      </c>
      <c r="C7" s="83">
        <v>1.0</v>
      </c>
      <c r="D7" s="84">
        <f>+'Rendimiento MO'!$E7</f>
        <v>80</v>
      </c>
      <c r="E7" s="99">
        <f>+'Ingreso Datos '!$D$12/'Jornales_año'!D7</f>
        <v>9</v>
      </c>
      <c r="F7" s="86">
        <v>1.0</v>
      </c>
      <c r="G7" s="101">
        <f>'Rendimiento MO'!E14</f>
        <v>80</v>
      </c>
      <c r="H7" s="102">
        <f>'Ingreso Datos '!$D$12/'Jornales_año'!G7*'Ingreso Datos '!$D$20</f>
        <v>0.9</v>
      </c>
      <c r="I7" s="86">
        <v>1.0</v>
      </c>
      <c r="J7" s="101">
        <f>'Rendimiento MO'!E28</f>
        <v>80</v>
      </c>
      <c r="K7" s="102">
        <f>'Ingreso Datos '!$D$12/'Jornales_año'!J7*'Jornales_año'!I7*'Ingreso Datos '!$D$20</f>
        <v>0.9</v>
      </c>
      <c r="L7" s="92">
        <v>1.0</v>
      </c>
      <c r="M7" s="93">
        <f>'Rendimiento MO'!E42</f>
        <v>80</v>
      </c>
      <c r="N7" s="95">
        <f>'Ingreso Datos '!$D$12/'Jornales_año'!M7*'Jornales_año'!L7*'Ingreso Datos '!$D$21</f>
        <v>0.54</v>
      </c>
      <c r="O7" s="92"/>
      <c r="P7" s="93"/>
      <c r="Q7" s="95"/>
      <c r="R7" s="92"/>
      <c r="S7" s="93"/>
      <c r="T7" s="95"/>
      <c r="U7" s="92"/>
      <c r="V7" s="93"/>
      <c r="W7" s="95"/>
      <c r="X7" s="96"/>
      <c r="Y7" s="97"/>
      <c r="Z7" s="98"/>
      <c r="AA7" s="15"/>
      <c r="AB7" s="15"/>
      <c r="AC7" s="15"/>
    </row>
    <row r="8">
      <c r="A8" s="81" t="s">
        <v>20</v>
      </c>
      <c r="B8" s="16" t="s">
        <v>17</v>
      </c>
      <c r="C8" s="83">
        <v>1.0</v>
      </c>
      <c r="D8" s="84">
        <f>+'Rendimiento MO'!$E8</f>
        <v>400</v>
      </c>
      <c r="E8" s="99">
        <f>+'Ingreso Datos '!$D$12/'Jornales_año'!D8</f>
        <v>1.8</v>
      </c>
      <c r="F8" s="86">
        <v>1.0</v>
      </c>
      <c r="G8" s="101">
        <f>'Rendimiento MO'!E20</f>
        <v>600</v>
      </c>
      <c r="H8" s="102">
        <f>'Ingreso Datos '!$D$12/'Jornales_año'!G8</f>
        <v>1.2</v>
      </c>
      <c r="I8" s="86">
        <v>1.0</v>
      </c>
      <c r="J8" s="101">
        <f>'Rendimiento MO'!E34</f>
        <v>600</v>
      </c>
      <c r="K8" s="103">
        <f>'Ingreso Datos '!$D$12/'Jornales_año'!J8*'Jornales_año'!I8</f>
        <v>1.2</v>
      </c>
      <c r="L8" s="92">
        <v>1.0</v>
      </c>
      <c r="M8" s="93">
        <f>'Rendimiento MO'!E48</f>
        <v>600</v>
      </c>
      <c r="N8" s="95">
        <f>'Ingreso Datos '!$D$12/'Jornales_año'!M8*'Jornales_año'!L8</f>
        <v>1.2</v>
      </c>
      <c r="O8" s="92">
        <v>1.0</v>
      </c>
      <c r="P8" s="93">
        <f>'Rendimiento MO'!E69</f>
        <v>600</v>
      </c>
      <c r="Q8" s="105">
        <f>'Ingreso Datos '!D12/'Jornales_año'!P8*'Jornales_año'!O8</f>
        <v>1.2</v>
      </c>
      <c r="R8" s="92">
        <v>0.0</v>
      </c>
      <c r="S8" s="93">
        <f>'Rendimiento MO'!E83</f>
        <v>600</v>
      </c>
      <c r="T8" s="106">
        <f>'Ingreso Datos '!D12/'Jornales_año'!S8*'Jornales_año'!R8</f>
        <v>0</v>
      </c>
      <c r="U8" s="92">
        <v>1.0</v>
      </c>
      <c r="V8" s="93">
        <f>'Rendimiento MO'!E97</f>
        <v>600</v>
      </c>
      <c r="W8" s="105">
        <f>'Ingreso Datos '!D12/'Jornales_año'!V8*'Jornales_año'!U8</f>
        <v>1.2</v>
      </c>
      <c r="X8" s="107">
        <v>0.0</v>
      </c>
      <c r="Y8" s="83">
        <f>'Rendimiento MO'!E115</f>
        <v>600</v>
      </c>
      <c r="Z8" s="99">
        <f>'Ingreso Datos '!D12/'Jornales_año'!Y8*'Jornales_año'!X8</f>
        <v>0</v>
      </c>
      <c r="AA8" s="15"/>
      <c r="AB8" s="15"/>
      <c r="AC8" s="15"/>
    </row>
    <row r="9">
      <c r="A9" s="81" t="s">
        <v>119</v>
      </c>
      <c r="B9" s="16" t="s">
        <v>17</v>
      </c>
      <c r="C9" s="83">
        <v>1.0</v>
      </c>
      <c r="D9" s="84">
        <f>+'Rendimiento MO'!$E9</f>
        <v>400</v>
      </c>
      <c r="E9" s="99">
        <f>+'Ingreso Datos '!$D$12/'Jornales_año'!D9</f>
        <v>1.8</v>
      </c>
      <c r="F9" s="86"/>
      <c r="G9" s="101"/>
      <c r="H9" s="108"/>
      <c r="I9" s="86"/>
      <c r="J9" s="101"/>
      <c r="K9" s="103"/>
      <c r="L9" s="92"/>
      <c r="M9" s="93"/>
      <c r="N9" s="109"/>
      <c r="O9" s="92"/>
      <c r="P9" s="93"/>
      <c r="Q9" s="94"/>
      <c r="R9" s="92"/>
      <c r="S9" s="93"/>
      <c r="T9" s="95"/>
      <c r="U9" s="92"/>
      <c r="V9" s="93"/>
      <c r="W9" s="95"/>
      <c r="X9" s="107"/>
      <c r="Y9" s="83"/>
      <c r="Z9" s="99"/>
      <c r="AA9" s="15"/>
      <c r="AB9" s="15"/>
      <c r="AC9" s="15"/>
    </row>
    <row r="10">
      <c r="A10" s="81" t="s">
        <v>37</v>
      </c>
      <c r="B10" s="82" t="s">
        <v>23</v>
      </c>
      <c r="C10" s="83">
        <v>1.0</v>
      </c>
      <c r="D10" s="84">
        <f>+'Rendimiento MO'!$E10</f>
        <v>10</v>
      </c>
      <c r="E10" s="99">
        <f>D10*C10</f>
        <v>10</v>
      </c>
      <c r="F10" s="107">
        <v>1.0</v>
      </c>
      <c r="G10" s="101">
        <f>'Rendimiento MO'!E24</f>
        <v>4</v>
      </c>
      <c r="H10" s="108">
        <f>G10*F10</f>
        <v>4</v>
      </c>
      <c r="I10" s="110">
        <v>0.0</v>
      </c>
      <c r="J10" s="101">
        <f>'Rendimiento MO'!E38</f>
        <v>4</v>
      </c>
      <c r="K10" s="103">
        <f>J10*I10</f>
        <v>0</v>
      </c>
      <c r="L10" s="92">
        <v>1.0</v>
      </c>
      <c r="M10" s="93">
        <f>'Rendimiento MO'!E52</f>
        <v>4</v>
      </c>
      <c r="N10" s="109">
        <f>M10*L10</f>
        <v>4</v>
      </c>
      <c r="O10" s="92">
        <v>0.0</v>
      </c>
      <c r="P10" s="93">
        <f>'Rendimiento MO'!E73</f>
        <v>4</v>
      </c>
      <c r="Q10" s="94">
        <f>P10*O10</f>
        <v>0</v>
      </c>
      <c r="R10" s="92">
        <v>1.0</v>
      </c>
      <c r="S10" s="93">
        <f>'Rendimiento MO'!E87</f>
        <v>4</v>
      </c>
      <c r="T10" s="95">
        <f>S10*R10</f>
        <v>4</v>
      </c>
      <c r="U10" s="92">
        <v>0.0</v>
      </c>
      <c r="V10" s="93">
        <f>'Rendimiento MO'!E101</f>
        <v>4</v>
      </c>
      <c r="W10" s="95">
        <f>V10*U10</f>
        <v>0</v>
      </c>
      <c r="X10" s="107">
        <v>0.0</v>
      </c>
      <c r="Y10" s="83">
        <f>'Rendimiento MO'!E113</f>
        <v>4</v>
      </c>
      <c r="Z10" s="99">
        <f>Y10*X10</f>
        <v>0</v>
      </c>
      <c r="AA10" s="15"/>
      <c r="AB10" s="15"/>
      <c r="AC10" s="15"/>
    </row>
    <row r="11">
      <c r="A11" s="81" t="s">
        <v>29</v>
      </c>
      <c r="B11" s="82" t="s">
        <v>120</v>
      </c>
      <c r="C11" s="83"/>
      <c r="D11" s="100"/>
      <c r="E11" s="108"/>
      <c r="F11" s="111">
        <v>4.0</v>
      </c>
      <c r="G11" s="101">
        <f>'Rendimiento MO'!E15</f>
        <v>250</v>
      </c>
      <c r="H11" s="99">
        <f>'Ingreso Datos '!D12/'Jornales_año'!G11*'Jornales_año'!F11</f>
        <v>11.52</v>
      </c>
      <c r="I11" s="110">
        <v>3.0</v>
      </c>
      <c r="J11" s="112">
        <f>'Rendimiento MO'!E29</f>
        <v>250</v>
      </c>
      <c r="K11" s="103">
        <f>'Ingreso Datos '!$D$12/'Jornales_año'!J11*'Jornales_año'!I11</f>
        <v>8.64</v>
      </c>
      <c r="L11" s="92">
        <v>3.0</v>
      </c>
      <c r="M11" s="93">
        <f>'Rendimiento MO'!E43</f>
        <v>250</v>
      </c>
      <c r="N11" s="109">
        <f>'Ingreso Datos '!$D$12/'Jornales_año'!M11*'Jornales_año'!L11</f>
        <v>8.64</v>
      </c>
      <c r="O11" s="92">
        <v>0.0</v>
      </c>
      <c r="P11" s="93">
        <f>'Rendimiento MO'!E64</f>
        <v>250</v>
      </c>
      <c r="Q11" s="105">
        <f>'Ingreso Datos '!$D$12/'Jornales_año'!P11*'Jornales_año'!O11</f>
        <v>0</v>
      </c>
      <c r="R11" s="92"/>
      <c r="S11" s="93"/>
      <c r="T11" s="95"/>
      <c r="U11" s="92"/>
      <c r="V11" s="93"/>
      <c r="W11" s="95"/>
      <c r="X11" s="107"/>
      <c r="Y11" s="83"/>
      <c r="Z11" s="99"/>
      <c r="AA11" s="15"/>
      <c r="AB11" s="15"/>
      <c r="AC11" s="15"/>
    </row>
    <row r="12">
      <c r="A12" s="81" t="s">
        <v>30</v>
      </c>
      <c r="B12" s="82" t="s">
        <v>23</v>
      </c>
      <c r="C12" s="83"/>
      <c r="D12" s="100"/>
      <c r="E12" s="108"/>
      <c r="F12" s="111">
        <v>3.0</v>
      </c>
      <c r="G12" s="101">
        <f>'Rendimiento MO'!E16</f>
        <v>3</v>
      </c>
      <c r="H12" s="108">
        <f t="shared" ref="H12:H14" si="1">G12*F12</f>
        <v>9</v>
      </c>
      <c r="I12" s="110">
        <v>3.0</v>
      </c>
      <c r="J12" s="112">
        <f>'Rendimiento MO'!E30</f>
        <v>3</v>
      </c>
      <c r="K12" s="103">
        <f>J12*I12</f>
        <v>9</v>
      </c>
      <c r="L12" s="92">
        <v>2.0</v>
      </c>
      <c r="M12" s="93">
        <f>'Rendimiento MO'!E44</f>
        <v>3</v>
      </c>
      <c r="N12" s="94">
        <f>M12*L12</f>
        <v>6</v>
      </c>
      <c r="O12" s="92">
        <v>3.0</v>
      </c>
      <c r="P12" s="93">
        <f>'Rendimiento MO'!E65</f>
        <v>3</v>
      </c>
      <c r="Q12" s="94">
        <f>P12*O12</f>
        <v>9</v>
      </c>
      <c r="R12" s="92">
        <v>2.0</v>
      </c>
      <c r="S12" s="93">
        <f>'Rendimiento MO'!E79</f>
        <v>2</v>
      </c>
      <c r="T12" s="95">
        <f>S12*R12</f>
        <v>4</v>
      </c>
      <c r="U12" s="92">
        <v>3.0</v>
      </c>
      <c r="V12" s="93">
        <f>'Rendimiento MO'!E93</f>
        <v>2</v>
      </c>
      <c r="W12" s="94">
        <f>V12*U12</f>
        <v>6</v>
      </c>
      <c r="X12" s="107">
        <v>3.0</v>
      </c>
      <c r="Y12" s="83">
        <f>'Rendimiento MO'!E107</f>
        <v>2</v>
      </c>
      <c r="Z12" s="99">
        <f>Y12*X12</f>
        <v>6</v>
      </c>
      <c r="AA12" s="15"/>
      <c r="AB12" s="15"/>
      <c r="AC12" s="15"/>
    </row>
    <row r="13">
      <c r="A13" s="81" t="s">
        <v>31</v>
      </c>
      <c r="B13" s="82" t="s">
        <v>23</v>
      </c>
      <c r="C13" s="83"/>
      <c r="D13" s="100"/>
      <c r="E13" s="108"/>
      <c r="F13" s="111">
        <v>0.0</v>
      </c>
      <c r="G13" s="101">
        <f>'Rendimiento MO'!E17</f>
        <v>9</v>
      </c>
      <c r="H13" s="108">
        <f t="shared" si="1"/>
        <v>0</v>
      </c>
      <c r="I13" s="110"/>
      <c r="J13" s="101"/>
      <c r="K13" s="103"/>
      <c r="L13" s="92"/>
      <c r="M13" s="93"/>
      <c r="N13" s="94"/>
      <c r="O13" s="92"/>
      <c r="P13" s="93"/>
      <c r="Q13" s="94"/>
      <c r="R13" s="92"/>
      <c r="S13" s="93"/>
      <c r="T13" s="95"/>
      <c r="U13" s="92"/>
      <c r="V13" s="93"/>
      <c r="W13" s="94"/>
      <c r="X13" s="107"/>
      <c r="Y13" s="83"/>
      <c r="Z13" s="99"/>
      <c r="AA13" s="15"/>
      <c r="AB13" s="15"/>
      <c r="AC13" s="15"/>
    </row>
    <row r="14">
      <c r="A14" s="81" t="s">
        <v>121</v>
      </c>
      <c r="B14" s="82" t="s">
        <v>23</v>
      </c>
      <c r="C14" s="83"/>
      <c r="D14" s="100"/>
      <c r="E14" s="108"/>
      <c r="F14" s="107">
        <v>3.0</v>
      </c>
      <c r="G14" s="101">
        <f>'Rendimiento MO'!E21</f>
        <v>1.5</v>
      </c>
      <c r="H14" s="108">
        <f t="shared" si="1"/>
        <v>4.5</v>
      </c>
      <c r="I14" s="110">
        <v>3.0</v>
      </c>
      <c r="J14" s="101">
        <f>'Rendimiento MO'!E35</f>
        <v>1.5</v>
      </c>
      <c r="K14" s="103">
        <f>J14*I14</f>
        <v>4.5</v>
      </c>
      <c r="L14" s="92">
        <v>3.0</v>
      </c>
      <c r="M14" s="93">
        <f>'Rendimiento MO'!E49</f>
        <v>1</v>
      </c>
      <c r="N14" s="94">
        <f t="shared" ref="N14:N15" si="2">M14*L14</f>
        <v>3</v>
      </c>
      <c r="O14" s="92">
        <v>2.0</v>
      </c>
      <c r="P14" s="93">
        <f>'Rendimiento MO'!E70</f>
        <v>1</v>
      </c>
      <c r="Q14" s="94">
        <f t="shared" ref="Q14:Q15" si="3">P14*O14</f>
        <v>2</v>
      </c>
      <c r="R14" s="92">
        <v>1.0</v>
      </c>
      <c r="S14" s="113">
        <f>'Rendimiento MO'!E84</f>
        <v>1</v>
      </c>
      <c r="T14" s="95">
        <f t="shared" ref="T14:T15" si="4">S14*R14</f>
        <v>1</v>
      </c>
      <c r="U14" s="92">
        <v>3.0</v>
      </c>
      <c r="V14" s="113">
        <f>'Rendimiento MO'!E98</f>
        <v>1</v>
      </c>
      <c r="W14" s="94">
        <f t="shared" ref="W14:W15" si="5">V14*U14</f>
        <v>3</v>
      </c>
      <c r="X14" s="107">
        <v>3.0</v>
      </c>
      <c r="Y14" s="83">
        <f>'Rendimiento MO'!E112</f>
        <v>1</v>
      </c>
      <c r="Z14" s="99">
        <f t="shared" ref="Z14:Z15" si="6">Y14*X14</f>
        <v>3</v>
      </c>
      <c r="AA14" s="15"/>
      <c r="AB14" s="15"/>
      <c r="AC14" s="15"/>
    </row>
    <row r="15">
      <c r="A15" s="81" t="s">
        <v>122</v>
      </c>
      <c r="B15" s="82" t="s">
        <v>23</v>
      </c>
      <c r="C15" s="83"/>
      <c r="D15" s="100"/>
      <c r="E15" s="108"/>
      <c r="F15" s="107"/>
      <c r="G15" s="101"/>
      <c r="H15" s="108"/>
      <c r="I15" s="110"/>
      <c r="J15" s="101"/>
      <c r="K15" s="103"/>
      <c r="L15" s="92">
        <v>25.0</v>
      </c>
      <c r="M15" s="93">
        <f>'Rendimiento MO'!E50</f>
        <v>0.5</v>
      </c>
      <c r="N15" s="94">
        <f t="shared" si="2"/>
        <v>12.5</v>
      </c>
      <c r="O15" s="92">
        <v>30.0</v>
      </c>
      <c r="P15" s="93">
        <f>'Rendimiento MO'!E71</f>
        <v>0.5</v>
      </c>
      <c r="Q15" s="94">
        <f t="shared" si="3"/>
        <v>15</v>
      </c>
      <c r="R15" s="92">
        <v>40.0</v>
      </c>
      <c r="S15" s="93">
        <f>'Rendimiento MO'!E85</f>
        <v>0.5</v>
      </c>
      <c r="T15" s="95">
        <f t="shared" si="4"/>
        <v>20</v>
      </c>
      <c r="U15" s="92">
        <v>40.0</v>
      </c>
      <c r="V15" s="93">
        <f>'Rendimiento MO'!E99</f>
        <v>0.5</v>
      </c>
      <c r="W15" s="94">
        <f t="shared" si="5"/>
        <v>20</v>
      </c>
      <c r="X15" s="107">
        <v>40.0</v>
      </c>
      <c r="Y15" s="83">
        <f>'Rendimiento MO'!E114</f>
        <v>0.5</v>
      </c>
      <c r="Z15" s="99">
        <f t="shared" si="6"/>
        <v>20</v>
      </c>
      <c r="AA15" s="15"/>
      <c r="AB15" s="15"/>
      <c r="AC15" s="15"/>
    </row>
    <row r="16">
      <c r="A16" s="81" t="s">
        <v>123</v>
      </c>
      <c r="B16" s="16" t="s">
        <v>17</v>
      </c>
      <c r="C16" s="83"/>
      <c r="D16" s="100"/>
      <c r="E16" s="108"/>
      <c r="F16" s="107">
        <v>2.0</v>
      </c>
      <c r="G16" s="101">
        <f>'Rendimiento MO'!E18</f>
        <v>300</v>
      </c>
      <c r="H16" s="99">
        <f>'Ingreso Datos '!D12/'Jornales_año'!G16*'Jornales_año'!F16</f>
        <v>4.8</v>
      </c>
      <c r="I16" s="110">
        <v>2.0</v>
      </c>
      <c r="J16" s="112">
        <f>'Rendimiento MO'!E32</f>
        <v>300</v>
      </c>
      <c r="K16" s="103">
        <f>'Ingreso Datos '!$D$12/'Jornales_año'!J16*'Jornales_año'!I16</f>
        <v>4.8</v>
      </c>
      <c r="L16" s="92">
        <v>3.0</v>
      </c>
      <c r="M16" s="93">
        <f>'Rendimiento MO'!E46</f>
        <v>250</v>
      </c>
      <c r="N16" s="105">
        <f>'Ingreso Datos '!$D$12/'Jornales_año'!M16*'Jornales_año'!L16</f>
        <v>8.64</v>
      </c>
      <c r="O16" s="92">
        <v>2.0</v>
      </c>
      <c r="P16" s="93">
        <f>'Rendimiento MO'!E67</f>
        <v>200</v>
      </c>
      <c r="Q16" s="105">
        <f>'Ingreso Datos '!$D$12/'Jornales_año'!P16*'Jornales_año'!O16</f>
        <v>7.2</v>
      </c>
      <c r="R16" s="92">
        <v>2.0</v>
      </c>
      <c r="S16" s="93">
        <f>'Rendimiento MO'!E81</f>
        <v>200</v>
      </c>
      <c r="T16" s="105">
        <f>'Ingreso Datos '!$D$12/'Jornales_año'!S16*'Jornales_año'!R16</f>
        <v>7.2</v>
      </c>
      <c r="U16" s="92">
        <v>2.0</v>
      </c>
      <c r="V16" s="93">
        <f>'Rendimiento MO'!E95</f>
        <v>200</v>
      </c>
      <c r="W16" s="105">
        <f>'Ingreso Datos '!$D$12/'Jornales_año'!V16*'Jornales_año'!U16</f>
        <v>7.2</v>
      </c>
      <c r="X16" s="107">
        <v>2.0</v>
      </c>
      <c r="Y16" s="83">
        <f>'Rendimiento MO'!E108</f>
        <v>200</v>
      </c>
      <c r="Z16" s="99">
        <f>'Ingreso Datos '!D12/'Jornales_año'!Y16*'Jornales_año'!X16</f>
        <v>7.2</v>
      </c>
      <c r="AA16" s="15"/>
      <c r="AB16" s="15"/>
      <c r="AC16" s="15"/>
    </row>
    <row r="17">
      <c r="A17" s="81" t="s">
        <v>33</v>
      </c>
      <c r="B17" s="16" t="s">
        <v>17</v>
      </c>
      <c r="C17" s="83"/>
      <c r="D17" s="100"/>
      <c r="E17" s="108"/>
      <c r="F17" s="107">
        <v>2.0</v>
      </c>
      <c r="G17" s="101">
        <f>'Rendimiento MO'!E19</f>
        <v>3000</v>
      </c>
      <c r="H17" s="85">
        <f>'Ingreso Datos '!D12/'Jornales_año'!G17*'Jornales_año'!F17</f>
        <v>0.48</v>
      </c>
      <c r="I17" s="110">
        <v>2.0</v>
      </c>
      <c r="J17" s="101">
        <f>'Rendimiento MO'!E33</f>
        <v>3000</v>
      </c>
      <c r="K17" s="103">
        <f>'Ingreso Datos '!D12/'Jornales_año'!J17*'Jornales_año'!I17</f>
        <v>0.48</v>
      </c>
      <c r="L17" s="92">
        <v>2.0</v>
      </c>
      <c r="M17" s="93">
        <f>'Rendimiento MO'!E47</f>
        <v>2000</v>
      </c>
      <c r="N17" s="105">
        <f>'Ingreso Datos '!D12/'Jornales_año'!M17*'Jornales_año'!L17</f>
        <v>0.72</v>
      </c>
      <c r="O17" s="92">
        <v>2.0</v>
      </c>
      <c r="P17" s="93">
        <f>'Rendimiento MO'!E68</f>
        <v>2000</v>
      </c>
      <c r="Q17" s="105">
        <f>'Ingreso Datos '!D12/'Jornales_año'!P17*'Jornales_año'!O17</f>
        <v>0.72</v>
      </c>
      <c r="R17" s="92">
        <v>2.0</v>
      </c>
      <c r="S17" s="93">
        <f>'Rendimiento MO'!E82</f>
        <v>1500</v>
      </c>
      <c r="T17" s="105">
        <f>'Ingreso Datos '!D12/'Jornales_año'!S17*'Jornales_año'!R17</f>
        <v>0.96</v>
      </c>
      <c r="U17" s="92">
        <v>2.0</v>
      </c>
      <c r="V17" s="93">
        <f>'Rendimiento MO'!E96</f>
        <v>1500</v>
      </c>
      <c r="W17" s="105">
        <f>'Ingreso Datos '!D12/'Jornales_año'!V17*'Jornales_año'!U17</f>
        <v>0.96</v>
      </c>
      <c r="X17" s="107">
        <v>2.0</v>
      </c>
      <c r="Y17" s="83">
        <f>'Rendimiento MO'!E109</f>
        <v>1500</v>
      </c>
      <c r="Z17" s="99">
        <f>'Ingreso Datos '!D12/'Jornales_año'!Y17*'Jornales_año'!X17</f>
        <v>0.96</v>
      </c>
      <c r="AA17" s="15"/>
      <c r="AB17" s="15"/>
      <c r="AC17" s="15"/>
    </row>
    <row r="18">
      <c r="A18" s="81" t="s">
        <v>124</v>
      </c>
      <c r="B18" s="16" t="s">
        <v>17</v>
      </c>
      <c r="C18" s="83"/>
      <c r="D18" s="100"/>
      <c r="E18" s="108"/>
      <c r="F18" s="107">
        <v>2.0</v>
      </c>
      <c r="G18" s="112">
        <f>'Rendimiento MO'!E22</f>
        <v>750</v>
      </c>
      <c r="H18" s="85">
        <f>'Ingreso Datos '!D12/'Jornales_año'!G18*'Jornales_año'!F18</f>
        <v>1.92</v>
      </c>
      <c r="I18" s="110">
        <v>2.0</v>
      </c>
      <c r="J18" s="112">
        <f>'Rendimiento MO'!E36</f>
        <v>300</v>
      </c>
      <c r="K18" s="103">
        <f>'Ingreso Datos '!$D$12/'Jornales_año'!J18*'Jornales_año'!I18</f>
        <v>4.8</v>
      </c>
      <c r="L18" s="92">
        <v>2.0</v>
      </c>
      <c r="M18" s="93">
        <f>'Rendimiento MO'!E51</f>
        <v>250</v>
      </c>
      <c r="N18" s="105">
        <f>'Ingreso Datos '!$D$12/'Jornales_año'!M18*'Jornales_año'!L18</f>
        <v>5.76</v>
      </c>
      <c r="O18" s="92"/>
      <c r="P18" s="93"/>
      <c r="Q18" s="105"/>
      <c r="R18" s="92"/>
      <c r="S18" s="93"/>
      <c r="T18" s="105"/>
      <c r="U18" s="92"/>
      <c r="V18" s="93"/>
      <c r="W18" s="105"/>
      <c r="X18" s="107"/>
      <c r="Y18" s="83"/>
      <c r="Z18" s="99"/>
      <c r="AA18" s="15"/>
      <c r="AB18" s="15"/>
      <c r="AC18" s="15"/>
    </row>
    <row r="19">
      <c r="A19" s="81" t="s">
        <v>58</v>
      </c>
      <c r="B19" s="16" t="s">
        <v>17</v>
      </c>
      <c r="C19" s="83"/>
      <c r="D19" s="100"/>
      <c r="E19" s="108"/>
      <c r="F19" s="107"/>
      <c r="G19" s="87"/>
      <c r="H19" s="85"/>
      <c r="I19" s="86"/>
      <c r="J19" s="87"/>
      <c r="K19" s="88"/>
      <c r="L19" s="92"/>
      <c r="M19" s="93"/>
      <c r="N19" s="94"/>
      <c r="O19" s="92">
        <v>2.0</v>
      </c>
      <c r="P19" s="93">
        <f>'Rendimiento MO'!E72</f>
        <v>150</v>
      </c>
      <c r="Q19" s="105">
        <f>'Ingreso Datos '!$D$12/'Jornales_año'!P19*'Jornales_año'!O19</f>
        <v>9.6</v>
      </c>
      <c r="R19" s="86">
        <v>2.0</v>
      </c>
      <c r="S19" s="87">
        <f>'Rendimiento MO'!E86</f>
        <v>150</v>
      </c>
      <c r="T19" s="105">
        <f>'Ingreso Datos '!$D$12/'Jornales_año'!S19*'Jornales_año'!R19</f>
        <v>9.6</v>
      </c>
      <c r="U19" s="86">
        <v>2.0</v>
      </c>
      <c r="V19" s="87">
        <f>'Rendimiento MO'!E100</f>
        <v>150</v>
      </c>
      <c r="W19" s="105">
        <f>'Ingreso Datos '!$D$12/'Jornales_año'!V19*'Jornales_año'!U19</f>
        <v>9.6</v>
      </c>
      <c r="X19" s="107">
        <v>2.0</v>
      </c>
      <c r="Y19" s="83">
        <f>'Rendimiento MO'!E110</f>
        <v>100</v>
      </c>
      <c r="Z19" s="99">
        <f>'Ingreso Datos '!D12/Y19*X19</f>
        <v>14.4</v>
      </c>
      <c r="AA19" s="15"/>
      <c r="AB19" s="15"/>
      <c r="AC19" s="15"/>
    </row>
    <row r="20">
      <c r="A20" s="81" t="s">
        <v>125</v>
      </c>
      <c r="B20" s="16" t="s">
        <v>17</v>
      </c>
      <c r="C20" s="83"/>
      <c r="D20" s="100"/>
      <c r="E20" s="108"/>
      <c r="F20" s="107"/>
      <c r="G20" s="87"/>
      <c r="H20" s="88"/>
      <c r="I20" s="86"/>
      <c r="J20" s="87"/>
      <c r="K20" s="88"/>
      <c r="L20" s="92"/>
      <c r="M20" s="93"/>
      <c r="N20" s="94"/>
      <c r="O20" s="92"/>
      <c r="P20" s="93"/>
      <c r="Q20" s="94"/>
      <c r="R20" s="92"/>
      <c r="S20" s="93"/>
      <c r="T20" s="95"/>
      <c r="U20" s="92"/>
      <c r="V20" s="93"/>
      <c r="W20" s="95"/>
      <c r="X20" s="107"/>
      <c r="Y20" s="83"/>
      <c r="Z20" s="99"/>
      <c r="AA20" s="15"/>
      <c r="AB20" s="15"/>
      <c r="AC20" s="15"/>
    </row>
    <row r="21" ht="15.75" customHeight="1">
      <c r="A21" s="114" t="s">
        <v>47</v>
      </c>
      <c r="B21" s="82" t="s">
        <v>65</v>
      </c>
      <c r="C21" s="83"/>
      <c r="D21" s="100"/>
      <c r="E21" s="108"/>
      <c r="F21" s="107"/>
      <c r="G21" s="87"/>
      <c r="H21" s="102"/>
      <c r="I21" s="86"/>
      <c r="J21" s="87"/>
      <c r="K21" s="88"/>
      <c r="L21" s="92"/>
      <c r="M21" s="115">
        <f>'Rendimiento MO'!E55</f>
        <v>33.33333333</v>
      </c>
      <c r="N21" s="94">
        <f>'Ingreso Datos '!$D$35/'Jornales_año'!M21</f>
        <v>9</v>
      </c>
      <c r="O21" s="92"/>
      <c r="P21" s="115">
        <f>'Rendimiento MO'!E75</f>
        <v>33.33333333</v>
      </c>
      <c r="Q21" s="94">
        <f>'Ingreso Datos '!$D$34/P21</f>
        <v>18</v>
      </c>
      <c r="R21" s="116"/>
      <c r="S21" s="115">
        <f>'Rendimiento MO'!E89</f>
        <v>33.33333333</v>
      </c>
      <c r="T21" s="94">
        <f>'Ingreso Datos '!$D$33/'Jornales_año'!S21</f>
        <v>27</v>
      </c>
      <c r="U21" s="92"/>
      <c r="V21" s="115">
        <f>'Rendimiento MO'!E103</f>
        <v>33.33333333</v>
      </c>
      <c r="W21" s="94">
        <f>'Ingreso Datos '!$D$32/'Jornales_año'!V21</f>
        <v>36</v>
      </c>
      <c r="X21" s="107"/>
      <c r="Y21" s="83">
        <f>'Rendimiento MO'!E116</f>
        <v>33</v>
      </c>
      <c r="Z21" s="99">
        <f>'Ingreso Datos '!$D$31/'Jornales_año'!Y21</f>
        <v>45.45454545</v>
      </c>
      <c r="AA21" s="15"/>
      <c r="AB21" s="15"/>
      <c r="AC21" s="15"/>
    </row>
    <row r="22" ht="15.75" customHeight="1">
      <c r="A22" s="114" t="s">
        <v>49</v>
      </c>
      <c r="B22" s="82" t="s">
        <v>65</v>
      </c>
      <c r="C22" s="83"/>
      <c r="D22" s="100"/>
      <c r="E22" s="108"/>
      <c r="F22" s="107"/>
      <c r="G22" s="87"/>
      <c r="H22" s="102"/>
      <c r="I22" s="86"/>
      <c r="J22" s="87"/>
      <c r="K22" s="88"/>
      <c r="L22" s="92"/>
      <c r="M22" s="115">
        <f>'Rendimiento MO'!E56</f>
        <v>600</v>
      </c>
      <c r="N22" s="94">
        <f>'Ingreso Datos '!$D$35/'Jornales_año'!M22</f>
        <v>0.5</v>
      </c>
      <c r="O22" s="92"/>
      <c r="P22" s="115">
        <f>'Rendimiento MO'!E76</f>
        <v>600</v>
      </c>
      <c r="Q22" s="94">
        <f>'Ingreso Datos '!$D$34/P22</f>
        <v>1</v>
      </c>
      <c r="R22" s="116"/>
      <c r="S22" s="115">
        <f>'Rendimiento MO'!E90</f>
        <v>600</v>
      </c>
      <c r="T22" s="94">
        <f>'Ingreso Datos '!$D$33/'Jornales_año'!S22</f>
        <v>1.5</v>
      </c>
      <c r="U22" s="92"/>
      <c r="V22" s="115">
        <f>'Rendimiento MO'!E104</f>
        <v>600</v>
      </c>
      <c r="W22" s="94">
        <f>'Ingreso Datos '!$D$32/'Jornales_año'!V22</f>
        <v>2</v>
      </c>
      <c r="X22" s="107"/>
      <c r="Y22" s="83">
        <f>'Rendimiento MO'!E117</f>
        <v>600</v>
      </c>
      <c r="Z22" s="99">
        <f>'Ingreso Datos '!$D$31/'Jornales_año'!Y22</f>
        <v>2.5</v>
      </c>
      <c r="AA22" s="15"/>
      <c r="AB22" s="15"/>
      <c r="AC22" s="15"/>
    </row>
    <row r="23" ht="15.75" customHeight="1">
      <c r="A23" s="114" t="s">
        <v>50</v>
      </c>
      <c r="B23" s="82" t="s">
        <v>65</v>
      </c>
      <c r="C23" s="83"/>
      <c r="D23" s="100"/>
      <c r="E23" s="108"/>
      <c r="F23" s="107"/>
      <c r="G23" s="87"/>
      <c r="H23" s="102"/>
      <c r="I23" s="86"/>
      <c r="J23" s="87"/>
      <c r="K23" s="88"/>
      <c r="L23" s="92"/>
      <c r="M23" s="115">
        <f>'Rendimiento MO'!E57</f>
        <v>350</v>
      </c>
      <c r="N23" s="94">
        <f>'Ingreso Datos '!$D$35/'Jornales_año'!M23</f>
        <v>0.8571428571</v>
      </c>
      <c r="O23" s="92"/>
      <c r="P23" s="115">
        <f>'Rendimiento MO'!E77</f>
        <v>350</v>
      </c>
      <c r="Q23" s="94">
        <f>'Ingreso Datos '!$D$34/P23</f>
        <v>1.714285714</v>
      </c>
      <c r="R23" s="116"/>
      <c r="S23" s="115">
        <f>'Rendimiento MO'!E91</f>
        <v>350</v>
      </c>
      <c r="T23" s="94">
        <f>'Ingreso Datos '!$D$33/'Jornales_año'!S23</f>
        <v>2.571428571</v>
      </c>
      <c r="U23" s="92"/>
      <c r="V23" s="115">
        <f>'Rendimiento MO'!E105</f>
        <v>350</v>
      </c>
      <c r="W23" s="94">
        <f>'Ingreso Datos '!$D$32/'Jornales_año'!V23</f>
        <v>3.428571429</v>
      </c>
      <c r="X23" s="107"/>
      <c r="Y23" s="83">
        <f>'Rendimiento MO'!E118</f>
        <v>350</v>
      </c>
      <c r="Z23" s="99">
        <f>'Ingreso Datos '!$D$31/'Jornales_año'!Y23</f>
        <v>4.285714286</v>
      </c>
      <c r="AA23" s="15"/>
      <c r="AB23" s="15"/>
      <c r="AC23" s="15"/>
    </row>
    <row r="24" ht="15.75" customHeight="1">
      <c r="A24" s="114" t="s">
        <v>51</v>
      </c>
      <c r="B24" s="82" t="s">
        <v>65</v>
      </c>
      <c r="C24" s="83"/>
      <c r="D24" s="100"/>
      <c r="E24" s="108"/>
      <c r="F24" s="107"/>
      <c r="G24" s="87"/>
      <c r="H24" s="102"/>
      <c r="I24" s="86"/>
      <c r="J24" s="87"/>
      <c r="K24" s="88"/>
      <c r="L24" s="92"/>
      <c r="M24" s="115">
        <f>'Rendimiento MO'!E58</f>
        <v>1200</v>
      </c>
      <c r="N24" s="94">
        <f>'Ingreso Datos '!$D$35/'Jornales_año'!M24</f>
        <v>0.25</v>
      </c>
      <c r="O24" s="92"/>
      <c r="P24" s="115">
        <f>'Rendimiento MO'!E78</f>
        <v>1200</v>
      </c>
      <c r="Q24" s="94">
        <f>'Ingreso Datos '!$D$34/P24</f>
        <v>0.5</v>
      </c>
      <c r="R24" s="116"/>
      <c r="S24" s="115">
        <f>'Rendimiento MO'!E92</f>
        <v>1200</v>
      </c>
      <c r="T24" s="94">
        <f>'Ingreso Datos '!$D$33/'Jornales_año'!S24</f>
        <v>0.75</v>
      </c>
      <c r="U24" s="92"/>
      <c r="V24" s="115">
        <f>'Rendimiento MO'!E106</f>
        <v>1200</v>
      </c>
      <c r="W24" s="94">
        <f>'Ingreso Datos '!$D$32/'Jornales_año'!V24</f>
        <v>1</v>
      </c>
      <c r="X24" s="107"/>
      <c r="Y24" s="83">
        <f>'Rendimiento MO'!E119</f>
        <v>1200</v>
      </c>
      <c r="Z24" s="99">
        <f>'Ingreso Datos '!$D$31/'Jornales_año'!Y24</f>
        <v>1.25</v>
      </c>
      <c r="AA24" s="15"/>
      <c r="AB24" s="15"/>
      <c r="AC24" s="15"/>
    </row>
    <row r="25" ht="27.0" customHeight="1">
      <c r="A25" s="117" t="s">
        <v>126</v>
      </c>
      <c r="B25" s="72"/>
      <c r="C25" s="72"/>
      <c r="D25" s="72"/>
      <c r="E25" s="118">
        <f>SUM(E2:E24)</f>
        <v>68.23191489</v>
      </c>
      <c r="F25" s="72"/>
      <c r="G25" s="72"/>
      <c r="H25" s="118">
        <f>SUM(H2:H24)</f>
        <v>39.40319149</v>
      </c>
      <c r="I25" s="118"/>
      <c r="J25" s="118"/>
      <c r="K25" s="118">
        <f>SUM(K2:K24)</f>
        <v>34.96991489</v>
      </c>
      <c r="L25" s="118"/>
      <c r="M25" s="118"/>
      <c r="N25" s="118">
        <f>SUM(N2:N24)</f>
        <v>62.25705775</v>
      </c>
      <c r="O25" s="118"/>
      <c r="P25" s="118"/>
      <c r="Q25" s="118">
        <f>SUM(Q2:Q24)</f>
        <v>65.93428571</v>
      </c>
      <c r="R25" s="119"/>
      <c r="S25" s="119"/>
      <c r="T25" s="120">
        <f>SUM(T2:T24)</f>
        <v>78.58142857</v>
      </c>
      <c r="U25" s="119"/>
      <c r="V25" s="119"/>
      <c r="W25" s="120">
        <f>SUM(W2:W24)</f>
        <v>90.38857143</v>
      </c>
      <c r="X25" s="119"/>
      <c r="Y25" s="119"/>
      <c r="Z25" s="120">
        <f>SUM(Z2:Z24)</f>
        <v>105.0502597</v>
      </c>
      <c r="AA25" s="15"/>
      <c r="AB25" s="15"/>
      <c r="AC25" s="15"/>
    </row>
    <row r="26" ht="15.75" customHeight="1">
      <c r="A26" s="121"/>
      <c r="B26" s="121"/>
      <c r="C26" s="121"/>
      <c r="D26" s="122"/>
      <c r="E26" s="123"/>
      <c r="F26" s="121"/>
      <c r="G26" s="121"/>
      <c r="H26" s="121"/>
      <c r="I26" s="122"/>
      <c r="J26" s="122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4"/>
      <c r="AB26" s="124"/>
      <c r="AC26" s="124"/>
    </row>
    <row r="27" ht="15.75" customHeight="1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5"/>
      <c r="AB27" s="15"/>
      <c r="AC27" s="15"/>
    </row>
    <row r="28" ht="25.5" customHeight="1">
      <c r="A28" s="125" t="s">
        <v>127</v>
      </c>
      <c r="B28" s="125" t="s">
        <v>91</v>
      </c>
      <c r="C28" s="126" t="s">
        <v>92</v>
      </c>
      <c r="D28" s="126" t="s">
        <v>93</v>
      </c>
      <c r="E28" s="127" t="s">
        <v>94</v>
      </c>
      <c r="F28" s="128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3"/>
      <c r="Y28" s="123"/>
      <c r="Z28" s="123"/>
      <c r="AA28" s="15"/>
      <c r="AB28" s="15"/>
      <c r="AC28" s="15"/>
    </row>
    <row r="29" ht="15.75" customHeight="1">
      <c r="A29" s="130" t="s">
        <v>12</v>
      </c>
      <c r="B29" s="130" t="s">
        <v>13</v>
      </c>
      <c r="C29" s="93">
        <v>1.0</v>
      </c>
      <c r="D29" s="93">
        <f>'Rendimiento MO'!E120</f>
        <v>150</v>
      </c>
      <c r="E29" s="131">
        <f>'Ingreso Datos '!$D$13/'Jornales_año'!D29*'Jornales_año'!C29</f>
        <v>0.4</v>
      </c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32"/>
      <c r="W29" s="123"/>
      <c r="X29" s="123"/>
      <c r="Y29" s="123"/>
      <c r="Z29" s="123"/>
      <c r="AA29" s="15"/>
      <c r="AB29" s="15"/>
      <c r="AC29" s="15"/>
    </row>
    <row r="30" ht="15.75" customHeight="1">
      <c r="A30" s="130" t="s">
        <v>14</v>
      </c>
      <c r="B30" s="130" t="s">
        <v>15</v>
      </c>
      <c r="C30" s="93">
        <v>1.0</v>
      </c>
      <c r="D30" s="93">
        <f>'Rendimiento MO'!E121</f>
        <v>150</v>
      </c>
      <c r="E30" s="131">
        <f>'Ingreso Datos '!$D$13/'Jornales_año'!D30*'Jornales_año'!C30</f>
        <v>0.4</v>
      </c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32"/>
      <c r="W30" s="123"/>
      <c r="X30" s="123"/>
      <c r="Y30" s="123"/>
      <c r="Z30" s="123"/>
      <c r="AA30" s="15"/>
      <c r="AB30" s="15"/>
      <c r="AC30" s="15"/>
    </row>
    <row r="31" ht="15.75" customHeight="1">
      <c r="A31" s="130" t="s">
        <v>16</v>
      </c>
      <c r="B31" s="130" t="s">
        <v>128</v>
      </c>
      <c r="C31" s="93">
        <v>1.0</v>
      </c>
      <c r="D31" s="93">
        <f>'Rendimiento MO'!E122</f>
        <v>470</v>
      </c>
      <c r="E31" s="131">
        <f>'Ingreso Datos '!$D$13/'Jornales_año'!D31*'Jornales_año'!C31</f>
        <v>0.1276595745</v>
      </c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32"/>
      <c r="W31" s="123"/>
      <c r="X31" s="123"/>
      <c r="Y31" s="123"/>
      <c r="Z31" s="123"/>
      <c r="AA31" s="15"/>
      <c r="AB31" s="15"/>
      <c r="AC31" s="15"/>
    </row>
    <row r="32" ht="15.75" customHeight="1">
      <c r="A32" s="130" t="s">
        <v>129</v>
      </c>
      <c r="B32" s="130" t="s">
        <v>128</v>
      </c>
      <c r="C32" s="93">
        <v>1.0</v>
      </c>
      <c r="D32" s="93">
        <f>'Rendimiento MO'!E123</f>
        <v>160</v>
      </c>
      <c r="E32" s="131">
        <f>'Ingreso Datos '!$D$13/'Jornales_año'!D32*'Jornales_año'!C32</f>
        <v>0.375</v>
      </c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32"/>
      <c r="W32" s="123"/>
      <c r="X32" s="123"/>
      <c r="Y32" s="123"/>
      <c r="Z32" s="123"/>
      <c r="AA32" s="15"/>
      <c r="AB32" s="15"/>
      <c r="AC32" s="15"/>
    </row>
    <row r="33" ht="15.75" customHeight="1">
      <c r="A33" s="130" t="s">
        <v>86</v>
      </c>
      <c r="B33" s="130" t="s">
        <v>128</v>
      </c>
      <c r="C33" s="93">
        <v>1.0</v>
      </c>
      <c r="D33" s="93">
        <f>'Rendimiento MO'!E124</f>
        <v>80</v>
      </c>
      <c r="E33" s="131">
        <f>'Ingreso Datos '!$D$13/'Jornales_año'!D33*'Jornales_año'!C33</f>
        <v>0.75</v>
      </c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32"/>
      <c r="W33" s="123"/>
      <c r="X33" s="123"/>
      <c r="Y33" s="123"/>
      <c r="Z33" s="123"/>
      <c r="AA33" s="15"/>
      <c r="AB33" s="15"/>
      <c r="AC33" s="15"/>
    </row>
    <row r="34" ht="15.75" customHeight="1">
      <c r="A34" s="130" t="s">
        <v>70</v>
      </c>
      <c r="B34" s="130" t="s">
        <v>128</v>
      </c>
      <c r="C34" s="93">
        <v>1.0</v>
      </c>
      <c r="D34" s="93">
        <f>'Rendimiento MO'!E125</f>
        <v>200</v>
      </c>
      <c r="E34" s="131">
        <f>'Ingreso Datos '!$D$13/'Jornales_año'!D34*'Jornales_año'!C34</f>
        <v>0.3</v>
      </c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32"/>
      <c r="W34" s="123"/>
      <c r="X34" s="123"/>
      <c r="Y34" s="123"/>
      <c r="Z34" s="123"/>
      <c r="AA34" s="15"/>
      <c r="AB34" s="15"/>
      <c r="AC34" s="15"/>
    </row>
    <row r="35" ht="15.75" customHeight="1">
      <c r="A35" s="130" t="s">
        <v>21</v>
      </c>
      <c r="B35" s="130" t="s">
        <v>128</v>
      </c>
      <c r="C35" s="93">
        <v>1.0</v>
      </c>
      <c r="D35" s="93">
        <f>'Rendimiento MO'!E126</f>
        <v>400</v>
      </c>
      <c r="E35" s="131">
        <f>'Ingreso Datos '!$D$13/'Jornales_año'!D35*'Jornales_año'!C35</f>
        <v>0.15</v>
      </c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32"/>
      <c r="W35" s="123"/>
      <c r="X35" s="123"/>
      <c r="Y35" s="123"/>
      <c r="Z35" s="123"/>
      <c r="AA35" s="15"/>
      <c r="AB35" s="15"/>
      <c r="AC35" s="15"/>
    </row>
    <row r="36" ht="15.0" customHeight="1">
      <c r="A36" s="72" t="s">
        <v>130</v>
      </c>
      <c r="B36" s="72"/>
      <c r="C36" s="72"/>
      <c r="D36" s="72"/>
      <c r="E36" s="118">
        <f>+SUM(E29:E35)</f>
        <v>2.502659574</v>
      </c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5"/>
      <c r="AB36" s="15"/>
      <c r="AC36" s="15"/>
    </row>
    <row r="37" ht="15.75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5"/>
      <c r="AB37" s="15"/>
      <c r="AC37" s="15"/>
    </row>
    <row r="38" ht="15.75" customHeight="1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5"/>
      <c r="AB38" s="15"/>
      <c r="AC38" s="15"/>
    </row>
    <row r="39" ht="27.0" customHeight="1">
      <c r="A39" s="125" t="s">
        <v>131</v>
      </c>
      <c r="B39" s="125" t="s">
        <v>91</v>
      </c>
      <c r="C39" s="126" t="s">
        <v>92</v>
      </c>
      <c r="D39" s="126" t="s">
        <v>93</v>
      </c>
      <c r="E39" s="126" t="s">
        <v>94</v>
      </c>
      <c r="F39" s="133" t="s">
        <v>95</v>
      </c>
      <c r="G39" s="134" t="s">
        <v>96</v>
      </c>
      <c r="H39" s="134" t="s">
        <v>97</v>
      </c>
      <c r="I39" s="135" t="s">
        <v>98</v>
      </c>
      <c r="J39" s="135" t="s">
        <v>99</v>
      </c>
      <c r="K39" s="135" t="s">
        <v>100</v>
      </c>
      <c r="L39" s="123"/>
      <c r="M39" s="123"/>
      <c r="N39" s="123"/>
      <c r="O39" s="15"/>
      <c r="P39" s="15"/>
      <c r="Q39" s="15"/>
    </row>
    <row r="40" ht="15.75" customHeight="1">
      <c r="A40" s="136" t="s">
        <v>12</v>
      </c>
      <c r="B40" s="136" t="s">
        <v>13</v>
      </c>
      <c r="C40" s="93">
        <v>0.0</v>
      </c>
      <c r="D40" s="93">
        <f>'Rendimiento MO'!E127</f>
        <v>0</v>
      </c>
      <c r="E40" s="109">
        <v>0.0</v>
      </c>
      <c r="F40" s="137"/>
      <c r="G40" s="100"/>
      <c r="H40" s="138"/>
      <c r="I40" s="89"/>
      <c r="J40" s="90"/>
      <c r="K40" s="139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5"/>
      <c r="AB40" s="15"/>
      <c r="AC40" s="15"/>
    </row>
    <row r="41" ht="15.75" customHeight="1">
      <c r="A41" s="136" t="s">
        <v>14</v>
      </c>
      <c r="B41" s="136" t="s">
        <v>15</v>
      </c>
      <c r="C41" s="93">
        <v>1.0</v>
      </c>
      <c r="D41" s="93">
        <f>'Rendimiento MO'!E128</f>
        <v>200</v>
      </c>
      <c r="E41" s="109">
        <f>'Ingreso Datos '!$D$14/'Jornales_año'!D41*'Jornales_año'!C41</f>
        <v>2.5</v>
      </c>
      <c r="F41" s="137"/>
      <c r="G41" s="100"/>
      <c r="H41" s="138"/>
      <c r="I41" s="89"/>
      <c r="J41" s="90"/>
      <c r="K41" s="139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5"/>
      <c r="AB41" s="15"/>
      <c r="AC41" s="15"/>
    </row>
    <row r="42" ht="15.75" customHeight="1">
      <c r="A42" s="136" t="s">
        <v>16</v>
      </c>
      <c r="B42" s="136" t="s">
        <v>128</v>
      </c>
      <c r="C42" s="93">
        <v>1.0</v>
      </c>
      <c r="D42" s="93">
        <f>'Rendimiento MO'!E129</f>
        <v>470</v>
      </c>
      <c r="E42" s="109">
        <f>'Ingreso Datos '!$D$14/'Jornales_año'!D42*'Jornales_año'!C42</f>
        <v>1.063829787</v>
      </c>
      <c r="F42" s="137"/>
      <c r="G42" s="100"/>
      <c r="H42" s="138"/>
      <c r="I42" s="89"/>
      <c r="J42" s="90"/>
      <c r="K42" s="139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5"/>
      <c r="AB42" s="15"/>
      <c r="AC42" s="15"/>
    </row>
    <row r="43" ht="15.75" customHeight="1">
      <c r="A43" s="136" t="s">
        <v>68</v>
      </c>
      <c r="B43" s="136" t="s">
        <v>128</v>
      </c>
      <c r="C43" s="93">
        <v>1.0</v>
      </c>
      <c r="D43" s="93">
        <f>'Rendimiento MO'!E130</f>
        <v>200</v>
      </c>
      <c r="E43" s="109">
        <f>'Ingreso Datos '!$D$14/'Jornales_año'!D43*'Jornales_año'!C43</f>
        <v>2.5</v>
      </c>
      <c r="F43" s="137"/>
      <c r="G43" s="100"/>
      <c r="H43" s="138"/>
      <c r="I43" s="89"/>
      <c r="J43" s="90"/>
      <c r="K43" s="139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5"/>
      <c r="AB43" s="15"/>
      <c r="AC43" s="15"/>
    </row>
    <row r="44" ht="15.75" customHeight="1">
      <c r="A44" s="136" t="s">
        <v>69</v>
      </c>
      <c r="B44" s="136" t="s">
        <v>128</v>
      </c>
      <c r="C44" s="93">
        <v>1.0</v>
      </c>
      <c r="D44" s="93">
        <f>'Rendimiento MO'!E131</f>
        <v>100</v>
      </c>
      <c r="E44" s="109">
        <f>'Ingreso Datos '!$D$14/'Jornales_año'!D44*'Jornales_año'!C44</f>
        <v>5</v>
      </c>
      <c r="F44" s="137"/>
      <c r="G44" s="100"/>
      <c r="H44" s="138"/>
      <c r="I44" s="89"/>
      <c r="J44" s="90"/>
      <c r="K44" s="139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5"/>
      <c r="AB44" s="15"/>
      <c r="AC44" s="15"/>
    </row>
    <row r="45" ht="15.75" customHeight="1">
      <c r="A45" s="136" t="s">
        <v>70</v>
      </c>
      <c r="B45" s="136" t="s">
        <v>128</v>
      </c>
      <c r="C45" s="93">
        <v>1.0</v>
      </c>
      <c r="D45" s="93">
        <f>'Rendimiento MO'!E132</f>
        <v>200</v>
      </c>
      <c r="E45" s="109">
        <f>'Ingreso Datos '!$D$14/'Jornales_año'!D45*'Jornales_año'!C45</f>
        <v>2.5</v>
      </c>
      <c r="F45" s="137"/>
      <c r="G45" s="100"/>
      <c r="H45" s="138"/>
      <c r="I45" s="89"/>
      <c r="J45" s="90"/>
      <c r="K45" s="139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5"/>
      <c r="AB45" s="15"/>
      <c r="AC45" s="15"/>
    </row>
    <row r="46" ht="15.75" customHeight="1">
      <c r="A46" s="136" t="s">
        <v>21</v>
      </c>
      <c r="B46" s="136" t="s">
        <v>128</v>
      </c>
      <c r="C46" s="93">
        <v>1.0</v>
      </c>
      <c r="D46" s="93">
        <f>'Rendimiento MO'!E133</f>
        <v>200</v>
      </c>
      <c r="E46" s="109">
        <f>'Ingreso Datos '!$D$14/'Jornales_año'!D46*'Jornales_año'!C46</f>
        <v>2.5</v>
      </c>
      <c r="F46" s="137"/>
      <c r="G46" s="100"/>
      <c r="H46" s="138"/>
      <c r="I46" s="89"/>
      <c r="J46" s="90"/>
      <c r="K46" s="139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5"/>
      <c r="AB46" s="15"/>
      <c r="AC46" s="15"/>
    </row>
    <row r="47" ht="15.75" customHeight="1">
      <c r="A47" s="136" t="s">
        <v>132</v>
      </c>
      <c r="B47" s="136" t="s">
        <v>128</v>
      </c>
      <c r="C47" s="90"/>
      <c r="D47" s="90"/>
      <c r="E47" s="140"/>
      <c r="F47" s="86">
        <v>3.0</v>
      </c>
      <c r="G47" s="87">
        <f>'Rendimiento MO'!E134</f>
        <v>400</v>
      </c>
      <c r="H47" s="99">
        <f>'Ingreso Datos '!$D$14/'Jornales_año'!G47*'Jornales_año'!F47</f>
        <v>3.75</v>
      </c>
      <c r="I47" s="92">
        <v>3.0</v>
      </c>
      <c r="J47" s="93">
        <f>'Rendimiento MO'!E141</f>
        <v>300</v>
      </c>
      <c r="K47" s="105">
        <f>'Ingreso Datos '!$D$14/'Jornales_año'!J47*'Jornales_año'!I47</f>
        <v>5</v>
      </c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5"/>
      <c r="AB47" s="15"/>
      <c r="AC47" s="15"/>
    </row>
    <row r="48" ht="15.75" customHeight="1">
      <c r="A48" s="136" t="s">
        <v>133</v>
      </c>
      <c r="B48" s="136" t="s">
        <v>128</v>
      </c>
      <c r="C48" s="90"/>
      <c r="D48" s="90"/>
      <c r="E48" s="140"/>
      <c r="F48" s="86">
        <v>12.0</v>
      </c>
      <c r="G48" s="87">
        <f>'Rendimiento MO'!E142</f>
        <v>2500</v>
      </c>
      <c r="H48" s="99">
        <f>'Ingreso Datos '!$D$14/'Jornales_año'!G48*'Jornales_año'!F48</f>
        <v>2.4</v>
      </c>
      <c r="I48" s="92">
        <v>12.0</v>
      </c>
      <c r="J48" s="93">
        <f>'Rendimiento MO'!E142</f>
        <v>2500</v>
      </c>
      <c r="K48" s="105">
        <f>'Ingreso Datos '!$D$14/'Jornales_año'!J48*'Jornales_año'!I48</f>
        <v>2.4</v>
      </c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5"/>
      <c r="AB48" s="15"/>
      <c r="AC48" s="15"/>
    </row>
    <row r="49" ht="15.75" customHeight="1">
      <c r="A49" s="136" t="s">
        <v>134</v>
      </c>
      <c r="B49" s="136" t="s">
        <v>128</v>
      </c>
      <c r="C49" s="90"/>
      <c r="D49" s="90"/>
      <c r="E49" s="140"/>
      <c r="F49" s="86">
        <v>1.0</v>
      </c>
      <c r="G49" s="87">
        <f>'Rendimiento MO'!E136</f>
        <v>250</v>
      </c>
      <c r="H49" s="99">
        <f>'Ingreso Datos '!$D$14/'Jornales_año'!G49*'Jornales_año'!F49</f>
        <v>2</v>
      </c>
      <c r="I49" s="92">
        <v>1.0</v>
      </c>
      <c r="J49" s="93">
        <f>'Rendimiento MO'!E143</f>
        <v>250</v>
      </c>
      <c r="K49" s="105">
        <f>'Ingreso Datos '!$D$14/'Jornales_año'!J49*'Jornales_año'!I49</f>
        <v>2</v>
      </c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5"/>
      <c r="AB49" s="15"/>
      <c r="AC49" s="15"/>
    </row>
    <row r="50" ht="15.75" customHeight="1">
      <c r="A50" s="136" t="s">
        <v>135</v>
      </c>
      <c r="B50" s="136" t="s">
        <v>128</v>
      </c>
      <c r="C50" s="90"/>
      <c r="D50" s="90"/>
      <c r="E50" s="140"/>
      <c r="F50" s="86">
        <v>1.0</v>
      </c>
      <c r="G50" s="87">
        <f>'Rendimiento MO'!E144</f>
        <v>300</v>
      </c>
      <c r="H50" s="99">
        <f>'Ingreso Datos '!$D$14/'Jornales_año'!G50*'Jornales_año'!F50</f>
        <v>1.666666667</v>
      </c>
      <c r="I50" s="92">
        <v>1.0</v>
      </c>
      <c r="J50" s="93">
        <f>'Rendimiento MO'!E144</f>
        <v>300</v>
      </c>
      <c r="K50" s="105">
        <f>'Ingreso Datos '!$D$14/'Jornales_año'!J50*'Jornales_año'!I50</f>
        <v>1.666666667</v>
      </c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5"/>
      <c r="AB50" s="15"/>
      <c r="AC50" s="15"/>
    </row>
    <row r="51" ht="15.75" customHeight="1">
      <c r="A51" s="136" t="s">
        <v>136</v>
      </c>
      <c r="B51" s="136" t="s">
        <v>128</v>
      </c>
      <c r="C51" s="90"/>
      <c r="D51" s="90"/>
      <c r="E51" s="140"/>
      <c r="F51" s="86">
        <v>1.0</v>
      </c>
      <c r="G51" s="87">
        <f>'Rendimiento MO'!E145</f>
        <v>160</v>
      </c>
      <c r="H51" s="99">
        <f>'Ingreso Datos '!$D$14/'Jornales_año'!G51*'Jornales_año'!F51</f>
        <v>3.125</v>
      </c>
      <c r="I51" s="92">
        <v>1.0</v>
      </c>
      <c r="J51" s="93">
        <f>'Rendimiento MO'!E145</f>
        <v>160</v>
      </c>
      <c r="K51" s="105">
        <f>'Ingreso Datos '!$D$14/'Jornales_año'!J51*'Jornales_año'!I51</f>
        <v>3.125</v>
      </c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5"/>
      <c r="AB51" s="15"/>
      <c r="AC51" s="15"/>
    </row>
    <row r="52" ht="15.75" customHeight="1">
      <c r="A52" s="136" t="s">
        <v>137</v>
      </c>
      <c r="B52" s="136" t="s">
        <v>128</v>
      </c>
      <c r="C52" s="90"/>
      <c r="D52" s="90"/>
      <c r="E52" s="140"/>
      <c r="F52" s="86">
        <v>4.0</v>
      </c>
      <c r="G52" s="87">
        <f>'Rendimiento MO'!E146</f>
        <v>2000</v>
      </c>
      <c r="H52" s="99">
        <f>'Ingreso Datos '!$D$14/'Jornales_año'!G52*'Jornales_año'!F52</f>
        <v>1</v>
      </c>
      <c r="I52" s="92">
        <v>4.0</v>
      </c>
      <c r="J52" s="93">
        <f>'Rendimiento MO'!E146</f>
        <v>2000</v>
      </c>
      <c r="K52" s="105">
        <f>'Ingreso Datos '!$D$14/'Jornales_año'!J52*'Jornales_año'!I52</f>
        <v>1</v>
      </c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5"/>
      <c r="AB52" s="15"/>
      <c r="AC52" s="15"/>
    </row>
    <row r="53" ht="15.75" customHeight="1">
      <c r="A53" s="136" t="s">
        <v>138</v>
      </c>
      <c r="B53" s="136" t="s">
        <v>128</v>
      </c>
      <c r="C53" s="90"/>
      <c r="D53" s="90"/>
      <c r="E53" s="140"/>
      <c r="F53" s="86">
        <v>1.0</v>
      </c>
      <c r="G53" s="87">
        <f>'Rendimiento MO'!E147</f>
        <v>250</v>
      </c>
      <c r="H53" s="99">
        <f>'Ingreso Datos '!$D$14/'Jornales_año'!G53*'Jornales_año'!F53</f>
        <v>2</v>
      </c>
      <c r="I53" s="92">
        <v>1.0</v>
      </c>
      <c r="J53" s="93">
        <f>'Rendimiento MO'!E147</f>
        <v>250</v>
      </c>
      <c r="K53" s="105">
        <f>'Ingreso Datos '!$D$14/'Jornales_año'!J53*'Jornales_año'!I53</f>
        <v>2</v>
      </c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5"/>
      <c r="AB53" s="15"/>
      <c r="AC53" s="15"/>
    </row>
    <row r="54" ht="15.75" customHeight="1">
      <c r="A54" s="136" t="s">
        <v>139</v>
      </c>
      <c r="B54" s="136" t="s">
        <v>128</v>
      </c>
      <c r="C54" s="90"/>
      <c r="D54" s="90"/>
      <c r="E54" s="140"/>
      <c r="F54" s="137"/>
      <c r="G54" s="100"/>
      <c r="H54" s="138"/>
      <c r="I54" s="89"/>
      <c r="J54" s="90"/>
      <c r="K54" s="139"/>
      <c r="L54" s="132"/>
      <c r="M54" s="132"/>
      <c r="N54" s="141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5"/>
      <c r="AB54" s="15"/>
      <c r="AC54" s="15"/>
    </row>
    <row r="55" ht="15.75" customHeight="1">
      <c r="A55" s="72" t="s">
        <v>140</v>
      </c>
      <c r="B55" s="72"/>
      <c r="C55" s="72"/>
      <c r="D55" s="72"/>
      <c r="E55" s="118">
        <f>+SUM(E40:E54)</f>
        <v>16.06382979</v>
      </c>
      <c r="F55" s="72"/>
      <c r="G55" s="72"/>
      <c r="H55" s="118">
        <f>+SUM(H40:H53)</f>
        <v>15.94166667</v>
      </c>
      <c r="I55" s="72"/>
      <c r="J55" s="72"/>
      <c r="K55" s="118">
        <f>+SUM(K40:K53)</f>
        <v>17.19166667</v>
      </c>
      <c r="L55" s="123"/>
      <c r="M55" s="123"/>
      <c r="N55" s="118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5"/>
      <c r="AB55" s="15"/>
      <c r="AC55" s="15"/>
    </row>
    <row r="56" ht="15.7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5"/>
      <c r="AB56" s="15"/>
      <c r="AC56" s="15"/>
    </row>
    <row r="57" ht="15.7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5"/>
      <c r="AB57" s="15"/>
      <c r="AC57" s="15"/>
    </row>
    <row r="58" ht="15.7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5"/>
      <c r="AB58" s="15"/>
      <c r="AC58" s="15"/>
    </row>
    <row r="59" ht="25.5" customHeight="1">
      <c r="A59" s="125" t="s">
        <v>141</v>
      </c>
      <c r="B59" s="125" t="s">
        <v>91</v>
      </c>
      <c r="C59" s="126" t="s">
        <v>92</v>
      </c>
      <c r="D59" s="126" t="s">
        <v>93</v>
      </c>
      <c r="E59" s="126" t="s">
        <v>94</v>
      </c>
      <c r="F59" s="123"/>
      <c r="G59" s="123"/>
      <c r="H59" s="123"/>
      <c r="I59" s="15"/>
      <c r="J59" s="15"/>
      <c r="K59" s="15"/>
    </row>
    <row r="60" ht="15.0" customHeight="1">
      <c r="A60" s="130" t="s">
        <v>142</v>
      </c>
      <c r="B60" s="130" t="s">
        <v>13</v>
      </c>
      <c r="C60" s="93"/>
      <c r="D60" s="93"/>
      <c r="E60" s="131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5"/>
      <c r="AB60" s="15"/>
      <c r="AC60" s="15"/>
    </row>
    <row r="61" ht="15.0" customHeight="1">
      <c r="A61" s="130" t="s">
        <v>143</v>
      </c>
      <c r="B61" s="130" t="s">
        <v>15</v>
      </c>
      <c r="C61" s="93">
        <v>1.0</v>
      </c>
      <c r="D61" s="93">
        <f>'Rendimiento MO'!E149</f>
        <v>200</v>
      </c>
      <c r="E61" s="131">
        <f>'Ingreso Datos '!$D$12/'Jornales_año'!D61*'Jornales_año'!C61</f>
        <v>3.6</v>
      </c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5"/>
      <c r="AB61" s="15"/>
      <c r="AC61" s="15"/>
    </row>
    <row r="62" ht="15.0" customHeight="1">
      <c r="A62" s="130" t="s">
        <v>16</v>
      </c>
      <c r="B62" s="130" t="s">
        <v>128</v>
      </c>
      <c r="C62" s="93">
        <v>1.0</v>
      </c>
      <c r="D62" s="93">
        <f>'Rendimiento MO'!E150</f>
        <v>470</v>
      </c>
      <c r="E62" s="131">
        <f>'Ingreso Datos '!$D$12/'Jornales_año'!D62*'Jornales_año'!C62</f>
        <v>1.531914894</v>
      </c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5"/>
      <c r="AB62" s="15"/>
      <c r="AC62" s="15"/>
    </row>
    <row r="63" ht="15.0" customHeight="1">
      <c r="A63" s="130" t="s">
        <v>144</v>
      </c>
      <c r="B63" s="130" t="s">
        <v>128</v>
      </c>
      <c r="C63" s="93">
        <v>1.0</v>
      </c>
      <c r="D63" s="93">
        <f>'Rendimiento MO'!E151</f>
        <v>200</v>
      </c>
      <c r="E63" s="131">
        <f>'Ingreso Datos '!$D$12/'Jornales_año'!D63*'Jornales_año'!C63</f>
        <v>3.6</v>
      </c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5"/>
      <c r="AB63" s="15"/>
      <c r="AC63" s="15"/>
    </row>
    <row r="64" ht="15.0" customHeight="1">
      <c r="A64" s="130" t="s">
        <v>145</v>
      </c>
      <c r="B64" s="130" t="s">
        <v>128</v>
      </c>
      <c r="C64" s="93">
        <v>1.0</v>
      </c>
      <c r="D64" s="93">
        <f>'Rendimiento MO'!E152</f>
        <v>100</v>
      </c>
      <c r="E64" s="131">
        <f>'Ingreso Datos '!$D$12/'Jornales_año'!D64*'Jornales_año'!C64</f>
        <v>7.2</v>
      </c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5"/>
      <c r="AB64" s="15"/>
      <c r="AC64" s="15"/>
    </row>
    <row r="65" ht="15.0" customHeight="1">
      <c r="A65" s="130" t="s">
        <v>74</v>
      </c>
      <c r="B65" s="130" t="s">
        <v>128</v>
      </c>
      <c r="C65" s="93"/>
      <c r="D65" s="93"/>
      <c r="E65" s="131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5"/>
      <c r="AB65" s="15"/>
      <c r="AC65" s="15"/>
    </row>
    <row r="66" ht="15.0" customHeight="1">
      <c r="A66" s="130" t="s">
        <v>146</v>
      </c>
      <c r="B66" s="130" t="s">
        <v>128</v>
      </c>
      <c r="C66" s="90"/>
      <c r="D66" s="90"/>
      <c r="E66" s="142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5"/>
      <c r="AB66" s="15"/>
      <c r="AC66" s="15"/>
    </row>
    <row r="67" ht="15.0" customHeight="1">
      <c r="A67" s="143" t="s">
        <v>147</v>
      </c>
      <c r="B67" s="130" t="s">
        <v>128</v>
      </c>
      <c r="C67" s="90"/>
      <c r="D67" s="90"/>
      <c r="E67" s="142"/>
      <c r="F67" s="123"/>
      <c r="G67" s="123"/>
      <c r="H67" s="123"/>
      <c r="I67" s="123"/>
      <c r="J67" s="123"/>
      <c r="K67" s="123"/>
      <c r="L67" s="132"/>
      <c r="M67" s="132"/>
      <c r="N67" s="141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5"/>
      <c r="AB67" s="15"/>
      <c r="AC67" s="15"/>
    </row>
    <row r="68" ht="15.0" customHeight="1">
      <c r="A68" s="72" t="s">
        <v>148</v>
      </c>
      <c r="B68" s="72"/>
      <c r="C68" s="72"/>
      <c r="D68" s="72"/>
      <c r="E68" s="118">
        <f>+SUM(E60:E66)</f>
        <v>15.93191489</v>
      </c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5"/>
      <c r="AB68" s="15"/>
      <c r="AC68" s="15"/>
    </row>
    <row r="69" ht="15.7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5"/>
      <c r="AB69" s="15"/>
      <c r="AC69" s="15"/>
    </row>
    <row r="70" ht="15.7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5"/>
      <c r="AB70" s="15"/>
      <c r="AC70" s="15"/>
    </row>
    <row r="71" ht="27.0" customHeight="1">
      <c r="A71" s="125" t="s">
        <v>3</v>
      </c>
      <c r="B71" s="125" t="s">
        <v>91</v>
      </c>
      <c r="C71" s="126" t="s">
        <v>92</v>
      </c>
      <c r="D71" s="126" t="s">
        <v>93</v>
      </c>
      <c r="E71" s="126" t="s">
        <v>94</v>
      </c>
      <c r="F71" s="123"/>
      <c r="G71" s="123"/>
      <c r="H71" s="123"/>
      <c r="I71" s="15"/>
      <c r="J71" s="15"/>
      <c r="K71" s="15"/>
    </row>
    <row r="72" ht="15.0" customHeight="1">
      <c r="A72" s="144" t="s">
        <v>149</v>
      </c>
      <c r="B72" s="144" t="s">
        <v>13</v>
      </c>
      <c r="C72" s="132"/>
      <c r="D72" s="132"/>
      <c r="E72" s="145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5"/>
      <c r="AB72" s="15"/>
      <c r="AC72" s="15"/>
    </row>
    <row r="73" ht="15.0" customHeight="1">
      <c r="A73" s="144" t="s">
        <v>150</v>
      </c>
      <c r="B73" s="144" t="s">
        <v>15</v>
      </c>
      <c r="C73" s="132">
        <v>1.0</v>
      </c>
      <c r="D73" s="132">
        <f>'Rendimiento MO'!E156</f>
        <v>150</v>
      </c>
      <c r="E73" s="146">
        <f>'Ingreso Datos '!$D$12/'Jornales_año'!D73*'Jornales_año'!C73</f>
        <v>4.8</v>
      </c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5"/>
      <c r="AB73" s="15"/>
      <c r="AC73" s="15"/>
    </row>
    <row r="74" ht="16.5" customHeight="1">
      <c r="A74" s="144" t="s">
        <v>16</v>
      </c>
      <c r="B74" s="144" t="s">
        <v>128</v>
      </c>
      <c r="C74" s="132">
        <v>1.0</v>
      </c>
      <c r="D74" s="132">
        <f>'Rendimiento MO'!E157</f>
        <v>470</v>
      </c>
      <c r="E74" s="146">
        <f>'Ingreso Datos '!$D$12/'Jornales_año'!D74*'Jornales_año'!C74</f>
        <v>1.531914894</v>
      </c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5"/>
      <c r="AB74" s="15"/>
      <c r="AC74" s="15"/>
    </row>
    <row r="75" ht="16.5" customHeight="1">
      <c r="A75" s="144" t="s">
        <v>151</v>
      </c>
      <c r="B75" s="144" t="s">
        <v>128</v>
      </c>
      <c r="C75" s="147">
        <v>1.0</v>
      </c>
      <c r="D75" s="147">
        <f>'Rendimiento MO'!E158</f>
        <v>200</v>
      </c>
      <c r="E75" s="146">
        <f>'Ingreso Datos '!$D$12/'Jornales_año'!D75*'Jornales_año'!C75</f>
        <v>3.6</v>
      </c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5"/>
      <c r="AB75" s="15"/>
      <c r="AC75" s="15"/>
    </row>
    <row r="76" ht="15.0" customHeight="1">
      <c r="A76" s="144" t="s">
        <v>152</v>
      </c>
      <c r="B76" s="144" t="s">
        <v>128</v>
      </c>
      <c r="C76" s="132">
        <v>1.0</v>
      </c>
      <c r="D76" s="132">
        <f>'Rendimiento MO'!E159</f>
        <v>100</v>
      </c>
      <c r="E76" s="146">
        <f>'Ingreso Datos '!$D$12/'Jornales_año'!D76*'Jornales_año'!C76</f>
        <v>7.2</v>
      </c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5"/>
      <c r="AB76" s="15"/>
      <c r="AC76" s="15"/>
    </row>
    <row r="77" ht="15.0" customHeight="1">
      <c r="A77" s="144" t="s">
        <v>74</v>
      </c>
      <c r="B77" s="144" t="s">
        <v>128</v>
      </c>
      <c r="C77" s="132"/>
      <c r="D77" s="132"/>
      <c r="E77" s="146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5"/>
      <c r="AB77" s="15"/>
      <c r="AC77" s="15"/>
    </row>
    <row r="78" ht="15.0" customHeight="1">
      <c r="A78" s="144" t="s">
        <v>146</v>
      </c>
      <c r="B78" s="144" t="s">
        <v>128</v>
      </c>
      <c r="C78" s="132"/>
      <c r="D78" s="132"/>
      <c r="E78" s="146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5"/>
      <c r="AB78" s="15"/>
      <c r="AC78" s="15"/>
    </row>
    <row r="79" ht="15.0" customHeight="1">
      <c r="A79" s="148" t="s">
        <v>153</v>
      </c>
      <c r="B79" s="144" t="s">
        <v>128</v>
      </c>
      <c r="C79" s="132"/>
      <c r="D79" s="132"/>
      <c r="E79" s="146"/>
      <c r="F79" s="123"/>
      <c r="G79" s="123"/>
      <c r="H79" s="123"/>
      <c r="I79" s="123"/>
      <c r="J79" s="123"/>
      <c r="K79" s="123"/>
      <c r="L79" s="132"/>
      <c r="M79" s="132"/>
      <c r="N79" s="141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5"/>
      <c r="AB79" s="15"/>
      <c r="AC79" s="15"/>
    </row>
    <row r="80" ht="15.0" customHeight="1">
      <c r="A80" s="72" t="s">
        <v>148</v>
      </c>
      <c r="B80" s="72"/>
      <c r="C80" s="72"/>
      <c r="D80" s="72"/>
      <c r="E80" s="118">
        <f>+SUM(E72:E78)</f>
        <v>17.13191489</v>
      </c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5"/>
      <c r="AB80" s="15"/>
      <c r="AC80" s="15"/>
    </row>
    <row r="81" ht="15.7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5"/>
      <c r="AB81" s="15"/>
      <c r="AC81" s="15"/>
    </row>
    <row r="82" ht="15.7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5"/>
      <c r="AB82" s="15"/>
      <c r="AC82" s="15"/>
    </row>
    <row r="83" ht="26.25" customHeight="1">
      <c r="A83" s="125" t="s">
        <v>3</v>
      </c>
      <c r="B83" s="125" t="s">
        <v>91</v>
      </c>
      <c r="C83" s="126" t="s">
        <v>92</v>
      </c>
      <c r="D83" s="126" t="s">
        <v>93</v>
      </c>
      <c r="E83" s="126" t="s">
        <v>94</v>
      </c>
      <c r="F83" s="123"/>
      <c r="G83" s="123"/>
      <c r="H83" s="123"/>
      <c r="I83" s="15"/>
      <c r="J83" s="15"/>
      <c r="K83" s="15"/>
    </row>
    <row r="84" ht="15.0" customHeight="1">
      <c r="A84" s="149" t="s">
        <v>154</v>
      </c>
      <c r="B84" s="149" t="s">
        <v>13</v>
      </c>
      <c r="C84" s="132"/>
      <c r="D84" s="132"/>
      <c r="E84" s="146"/>
      <c r="F84" s="123"/>
      <c r="G84" s="123"/>
      <c r="H84" s="123"/>
      <c r="I84" s="15"/>
      <c r="J84" s="15"/>
      <c r="K84" s="15"/>
    </row>
    <row r="85" ht="15.0" customHeight="1">
      <c r="A85" s="149" t="s">
        <v>155</v>
      </c>
      <c r="B85" s="149" t="s">
        <v>15</v>
      </c>
      <c r="C85" s="132">
        <v>1.0</v>
      </c>
      <c r="D85" s="132">
        <f>'Rendimiento MO'!E163</f>
        <v>200</v>
      </c>
      <c r="E85" s="146">
        <f>'Ingreso Datos '!$D$12/'Jornales_año'!D85*'Jornales_año'!C85</f>
        <v>3.6</v>
      </c>
      <c r="F85" s="123"/>
      <c r="G85" s="123"/>
      <c r="H85" s="123"/>
      <c r="I85" s="15"/>
      <c r="J85" s="15"/>
      <c r="K85" s="15"/>
    </row>
    <row r="86" ht="15.0" customHeight="1">
      <c r="A86" s="149" t="s">
        <v>16</v>
      </c>
      <c r="B86" s="149" t="s">
        <v>128</v>
      </c>
      <c r="C86" s="132">
        <v>1.0</v>
      </c>
      <c r="D86" s="132">
        <f>'Rendimiento MO'!E157</f>
        <v>470</v>
      </c>
      <c r="E86" s="146">
        <f>'Ingreso Datos '!$D$12/'Jornales_año'!D86*'Jornales_año'!C86</f>
        <v>1.531914894</v>
      </c>
      <c r="F86" s="123"/>
      <c r="G86" s="123"/>
      <c r="H86" s="123"/>
      <c r="I86" s="15"/>
      <c r="J86" s="15"/>
      <c r="K86" s="15"/>
    </row>
    <row r="87" ht="24.0" customHeight="1">
      <c r="A87" s="149" t="s">
        <v>156</v>
      </c>
      <c r="B87" s="149" t="s">
        <v>128</v>
      </c>
      <c r="C87" s="132">
        <v>1.0</v>
      </c>
      <c r="D87" s="132">
        <f>'Rendimiento MO'!E165</f>
        <v>200</v>
      </c>
      <c r="E87" s="146">
        <f>'Ingreso Datos '!$D$12/'Jornales_año'!D87*'Jornales_año'!C87</f>
        <v>3.6</v>
      </c>
      <c r="F87" s="123"/>
      <c r="G87" s="123"/>
      <c r="H87" s="123"/>
      <c r="I87" s="15"/>
      <c r="J87" s="15"/>
      <c r="K87" s="15"/>
    </row>
    <row r="88" ht="15.0" customHeight="1">
      <c r="A88" s="149" t="s">
        <v>157</v>
      </c>
      <c r="B88" s="149" t="s">
        <v>128</v>
      </c>
      <c r="C88" s="132">
        <v>1.0</v>
      </c>
      <c r="D88" s="132">
        <f>'Rendimiento MO'!E166</f>
        <v>100</v>
      </c>
      <c r="E88" s="146">
        <f>'Ingreso Datos '!$D$12/'Jornales_año'!D88*'Jornales_año'!C88</f>
        <v>7.2</v>
      </c>
      <c r="F88" s="123"/>
      <c r="G88" s="123"/>
      <c r="H88" s="123"/>
      <c r="I88" s="15"/>
      <c r="J88" s="15"/>
      <c r="K88" s="15"/>
    </row>
    <row r="89" ht="15.0" customHeight="1">
      <c r="A89" s="149" t="s">
        <v>74</v>
      </c>
      <c r="B89" s="149" t="s">
        <v>128</v>
      </c>
      <c r="C89" s="132"/>
      <c r="D89" s="132"/>
      <c r="E89" s="146"/>
      <c r="F89" s="123"/>
      <c r="G89" s="123"/>
      <c r="H89" s="123"/>
      <c r="I89" s="15"/>
      <c r="J89" s="15"/>
      <c r="K89" s="15"/>
    </row>
    <row r="90" ht="15.0" customHeight="1">
      <c r="A90" s="149" t="s">
        <v>146</v>
      </c>
      <c r="B90" s="149" t="s">
        <v>128</v>
      </c>
      <c r="C90" s="132"/>
      <c r="D90" s="132"/>
      <c r="E90" s="146"/>
      <c r="F90" s="123"/>
      <c r="G90" s="123"/>
      <c r="H90" s="123"/>
      <c r="I90" s="15"/>
      <c r="J90" s="15"/>
      <c r="K90" s="15"/>
    </row>
    <row r="91" ht="15.0" customHeight="1">
      <c r="A91" s="150" t="s">
        <v>158</v>
      </c>
      <c r="B91" s="149" t="s">
        <v>128</v>
      </c>
      <c r="C91" s="132"/>
      <c r="D91" s="132"/>
      <c r="E91" s="146"/>
      <c r="F91" s="123"/>
      <c r="G91" s="123"/>
      <c r="H91" s="123"/>
      <c r="I91" s="123"/>
      <c r="J91" s="123"/>
      <c r="K91" s="123"/>
      <c r="L91" s="132"/>
      <c r="M91" s="132"/>
      <c r="N91" s="141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5"/>
      <c r="AB91" s="15"/>
      <c r="AC91" s="15"/>
    </row>
    <row r="92" ht="15.0" customHeight="1">
      <c r="A92" s="72" t="s">
        <v>148</v>
      </c>
      <c r="B92" s="72"/>
      <c r="C92" s="72"/>
      <c r="D92" s="72"/>
      <c r="E92" s="118">
        <f>+SUM(E84:E90)</f>
        <v>15.93191489</v>
      </c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5"/>
      <c r="AB92" s="15"/>
      <c r="AC92" s="15"/>
    </row>
    <row r="93" ht="15.7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5"/>
      <c r="AB93" s="15"/>
      <c r="AC93" s="15"/>
    </row>
    <row r="94" ht="15.7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5"/>
      <c r="AB94" s="15"/>
      <c r="AC94" s="15"/>
    </row>
    <row r="95" ht="47.25" customHeight="1">
      <c r="A95" s="125" t="s">
        <v>3</v>
      </c>
      <c r="B95" s="125" t="s">
        <v>91</v>
      </c>
      <c r="C95" s="126" t="s">
        <v>92</v>
      </c>
      <c r="D95" s="126" t="s">
        <v>93</v>
      </c>
      <c r="E95" s="126" t="s">
        <v>94</v>
      </c>
      <c r="F95" s="123"/>
      <c r="G95" s="123"/>
      <c r="H95" s="123"/>
      <c r="I95" s="15"/>
      <c r="J95" s="15"/>
      <c r="K95" s="15"/>
    </row>
    <row r="96" ht="15.0" customHeight="1">
      <c r="A96" s="151" t="s">
        <v>159</v>
      </c>
      <c r="B96" s="151" t="s">
        <v>13</v>
      </c>
      <c r="C96" s="132"/>
      <c r="D96" s="132"/>
      <c r="E96" s="146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5"/>
      <c r="AB96" s="15"/>
      <c r="AC96" s="15"/>
    </row>
    <row r="97" ht="15.0" customHeight="1">
      <c r="A97" s="151" t="s">
        <v>160</v>
      </c>
      <c r="B97" s="151" t="s">
        <v>15</v>
      </c>
      <c r="C97" s="132">
        <v>1.0</v>
      </c>
      <c r="D97" s="132">
        <f>'Rendimiento MO'!E170</f>
        <v>200</v>
      </c>
      <c r="E97" s="146">
        <f>'Ingreso Datos '!$D$12/'Jornales_año'!D97*'Jornales_año'!C97</f>
        <v>3.6</v>
      </c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5"/>
      <c r="AB97" s="15"/>
      <c r="AC97" s="15"/>
    </row>
    <row r="98" ht="15.0" customHeight="1">
      <c r="A98" s="151" t="s">
        <v>16</v>
      </c>
      <c r="B98" s="151" t="s">
        <v>161</v>
      </c>
      <c r="C98" s="132">
        <v>1.0</v>
      </c>
      <c r="D98" s="132">
        <f>'Rendimiento MO'!E171</f>
        <v>470</v>
      </c>
      <c r="E98" s="146">
        <f>'Ingreso Datos '!$D$12/'Jornales_año'!D98*'Jornales_año'!C98</f>
        <v>1.531914894</v>
      </c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5"/>
      <c r="AB98" s="15"/>
      <c r="AC98" s="15"/>
    </row>
    <row r="99" ht="15.0" customHeight="1">
      <c r="A99" s="151" t="s">
        <v>162</v>
      </c>
      <c r="B99" s="151" t="s">
        <v>161</v>
      </c>
      <c r="C99" s="132">
        <v>1.0</v>
      </c>
      <c r="D99" s="132">
        <f>'Rendimiento MO'!E172</f>
        <v>200</v>
      </c>
      <c r="E99" s="146">
        <f>'Ingreso Datos '!$D$12/'Jornales_año'!D99*'Jornales_año'!C99</f>
        <v>3.6</v>
      </c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5"/>
      <c r="AB99" s="15"/>
      <c r="AC99" s="15"/>
    </row>
    <row r="100" ht="15.0" customHeight="1">
      <c r="A100" s="151" t="s">
        <v>163</v>
      </c>
      <c r="B100" s="151" t="s">
        <v>161</v>
      </c>
      <c r="C100" s="132">
        <v>1.0</v>
      </c>
      <c r="D100" s="132">
        <f>'Rendimiento MO'!E173</f>
        <v>100</v>
      </c>
      <c r="E100" s="146">
        <f>'Ingreso Datos '!$D$12/'Jornales_año'!D100*'Jornales_año'!C100</f>
        <v>7.2</v>
      </c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5"/>
      <c r="AB100" s="15"/>
      <c r="AC100" s="15"/>
    </row>
    <row r="101" ht="15.0" customHeight="1">
      <c r="A101" s="151" t="s">
        <v>74</v>
      </c>
      <c r="B101" s="151" t="s">
        <v>164</v>
      </c>
      <c r="C101" s="132"/>
      <c r="D101" s="132"/>
      <c r="E101" s="146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5"/>
      <c r="AB101" s="15"/>
      <c r="AC101" s="15"/>
    </row>
    <row r="102" ht="15.0" customHeight="1">
      <c r="A102" s="151" t="s">
        <v>146</v>
      </c>
      <c r="B102" s="151" t="s">
        <v>164</v>
      </c>
      <c r="C102" s="132"/>
      <c r="D102" s="132"/>
      <c r="E102" s="146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5"/>
      <c r="AB102" s="15"/>
      <c r="AC102" s="15"/>
    </row>
    <row r="103" ht="15.0" customHeight="1">
      <c r="A103" s="152" t="s">
        <v>165</v>
      </c>
      <c r="B103" s="151" t="s">
        <v>164</v>
      </c>
      <c r="C103" s="132"/>
      <c r="D103" s="132"/>
      <c r="E103" s="146"/>
      <c r="F103" s="123"/>
      <c r="G103" s="123"/>
      <c r="H103" s="123"/>
      <c r="I103" s="123"/>
      <c r="J103" s="123"/>
      <c r="K103" s="123"/>
      <c r="L103" s="132"/>
      <c r="M103" s="132"/>
      <c r="N103" s="141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5"/>
      <c r="AB103" s="15"/>
      <c r="AC103" s="15"/>
    </row>
    <row r="104" ht="15.0" customHeight="1">
      <c r="A104" s="72" t="s">
        <v>148</v>
      </c>
      <c r="B104" s="72"/>
      <c r="C104" s="72"/>
      <c r="D104" s="72"/>
      <c r="E104" s="118">
        <f>+SUM(E96:E102)</f>
        <v>15.93191489</v>
      </c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5"/>
      <c r="AB104" s="15"/>
      <c r="AC104" s="15"/>
    </row>
    <row r="105" ht="15.7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5"/>
      <c r="AB105" s="15"/>
      <c r="AC105" s="15"/>
    </row>
    <row r="106" ht="15.7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5"/>
      <c r="AB106" s="15"/>
      <c r="AC106" s="15"/>
    </row>
    <row r="107" ht="15.7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5"/>
      <c r="AB107" s="15"/>
      <c r="AC107" s="15"/>
    </row>
    <row r="108" ht="15.7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5"/>
      <c r="AB108" s="15"/>
      <c r="AC108" s="15"/>
    </row>
    <row r="109" ht="15.7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5"/>
      <c r="AB109" s="15"/>
      <c r="AC109" s="15"/>
    </row>
    <row r="110" ht="15.7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5"/>
      <c r="AB110" s="15"/>
      <c r="AC110" s="15"/>
    </row>
    <row r="111" ht="15.7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5"/>
      <c r="AB111" s="15"/>
      <c r="AC111" s="15"/>
    </row>
    <row r="112" ht="15.7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5"/>
      <c r="AB112" s="15"/>
      <c r="AC112" s="15"/>
    </row>
    <row r="113" ht="15.7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5"/>
      <c r="AB113" s="15"/>
      <c r="AC113" s="15"/>
    </row>
    <row r="114" ht="15.7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5"/>
      <c r="AB114" s="15"/>
      <c r="AC114" s="15"/>
    </row>
    <row r="115" ht="15.7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5"/>
      <c r="AB115" s="15"/>
      <c r="AC115" s="15"/>
    </row>
    <row r="116" ht="15.7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5"/>
      <c r="AB116" s="15"/>
      <c r="AC116" s="15"/>
    </row>
    <row r="117" ht="15.7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5"/>
      <c r="AB117" s="15"/>
      <c r="AC117" s="15"/>
    </row>
    <row r="118" ht="15.7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5"/>
      <c r="AB118" s="15"/>
      <c r="AC118" s="15"/>
    </row>
    <row r="119" ht="15.7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5"/>
      <c r="AB119" s="15"/>
      <c r="AC119" s="15"/>
    </row>
    <row r="120" ht="15.7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ht="15.7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  <row r="122" ht="15.7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ht="15.7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</row>
    <row r="124" ht="15.7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ht="15.7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ht="15.7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ht="15.7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</row>
    <row r="128" ht="15.7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</row>
    <row r="129" ht="15.75" customHeight="1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</row>
    <row r="130" ht="15.75" customHeight="1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</row>
    <row r="131" ht="15.75" customHeight="1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</row>
    <row r="132" ht="15.75" customHeight="1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</row>
    <row r="133" ht="15.75" customHeight="1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ht="15.7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</row>
    <row r="135" ht="15.7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</row>
    <row r="136" ht="15.7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</row>
    <row r="137" ht="15.7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</row>
    <row r="138" ht="15.7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</row>
    <row r="139" ht="15.7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</row>
    <row r="140" ht="15.7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</row>
    <row r="141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</row>
    <row r="142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ht="15.7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</row>
    <row r="144" ht="15.7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</row>
    <row r="145" ht="15.7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</row>
    <row r="146" ht="15.7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</row>
    <row r="147" ht="15.7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</row>
    <row r="148" ht="15.7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</row>
    <row r="149" ht="15.7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</row>
    <row r="150" ht="15.7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</row>
    <row r="151" ht="15.7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</row>
    <row r="152" ht="15.75" customHeight="1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</row>
    <row r="153" ht="15.75" customHeight="1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</row>
    <row r="154" ht="15.75" customHeight="1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</row>
    <row r="155" ht="15.75" customHeight="1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</row>
    <row r="156" ht="15.75" customHeight="1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</row>
    <row r="157" ht="15.75" customHeight="1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</row>
    <row r="158" ht="15.75" customHeight="1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</row>
    <row r="159" ht="15.75" customHeight="1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</row>
    <row r="160" ht="15.75" customHeight="1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</row>
    <row r="161" ht="15.75" customHeight="1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</row>
    <row r="162" ht="15.75" customHeight="1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</row>
    <row r="163" ht="15.75" customHeight="1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</row>
    <row r="164" ht="15.75" customHeight="1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</row>
    <row r="165" ht="15.75" customHeight="1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</row>
    <row r="166" ht="15.75" customHeight="1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</row>
    <row r="167" ht="15.75" customHeight="1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</row>
    <row r="168" ht="15.75" customHeight="1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</row>
    <row r="169" ht="15.75" customHeight="1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</row>
    <row r="170" ht="15.75" customHeight="1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</row>
    <row r="171" ht="15.75" customHeight="1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</row>
    <row r="172" ht="15.75" customHeight="1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</row>
    <row r="173" ht="15.75" customHeight="1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</row>
    <row r="174" ht="15.75" customHeight="1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</row>
    <row r="175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</row>
    <row r="176" ht="15.75" customHeight="1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</row>
    <row r="177" ht="15.75" customHeight="1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</row>
    <row r="178" ht="15.75" customHeight="1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</row>
    <row r="179" ht="15.75" customHeight="1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</row>
    <row r="180" ht="15.75" customHeight="1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</row>
    <row r="181" ht="15.7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</row>
    <row r="182" ht="15.7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</row>
    <row r="183" ht="15.7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</row>
    <row r="184" ht="15.7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</row>
    <row r="185" ht="15.7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</row>
    <row r="186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</row>
    <row r="187" ht="15.7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</row>
    <row r="188" ht="15.7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</row>
    <row r="189" ht="15.7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</row>
    <row r="190" ht="15.7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</row>
    <row r="191" ht="15.7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</row>
    <row r="192" ht="15.7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</row>
    <row r="193" ht="15.7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</row>
    <row r="194" ht="15.7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</row>
    <row r="195" ht="15.7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</row>
    <row r="196" ht="15.7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</row>
    <row r="197" ht="15.7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</row>
    <row r="198" ht="15.7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</row>
    <row r="199" ht="15.75" customHeight="1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</row>
    <row r="200" ht="15.75" customHeight="1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</row>
    <row r="201" ht="15.75" customHeight="1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</row>
    <row r="202" ht="15.75" customHeight="1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</row>
    <row r="203" ht="15.75" customHeight="1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</row>
    <row r="204" ht="15.7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</row>
    <row r="205" ht="15.7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</row>
    <row r="206" ht="15.7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</row>
    <row r="207" ht="15.7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</row>
    <row r="208" ht="15.7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</row>
    <row r="209" ht="15.7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</row>
    <row r="210" ht="15.7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</row>
    <row r="211" ht="15.7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</row>
    <row r="212" ht="15.7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</row>
    <row r="213" ht="15.7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</row>
    <row r="214" ht="15.7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</row>
    <row r="215" ht="15.7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</row>
    <row r="216" ht="15.7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</row>
    <row r="217" ht="15.7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</row>
    <row r="218" ht="15.7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</row>
    <row r="219" ht="15.7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</row>
    <row r="220" ht="15.7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</row>
    <row r="221" ht="15.7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</row>
    <row r="222" ht="15.75" customHeight="1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</row>
    <row r="223" ht="15.75" customHeight="1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</row>
    <row r="224" ht="15.75" customHeight="1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</row>
    <row r="225" ht="15.75" customHeight="1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</row>
    <row r="226" ht="15.75" customHeight="1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</row>
    <row r="227" ht="15.75" customHeight="1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</row>
    <row r="228" ht="15.75" customHeight="1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</row>
    <row r="229" ht="15.75" customHeight="1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</row>
    <row r="230" ht="15.75" customHeight="1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</row>
    <row r="231" ht="15.75" customHeight="1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</row>
    <row r="232" ht="15.75" customHeight="1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</row>
    <row r="233" ht="15.75" customHeight="1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</row>
    <row r="234" ht="15.75" customHeight="1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</row>
    <row r="235" ht="15.75" customHeight="1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</row>
    <row r="236" ht="15.75" customHeight="1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</row>
    <row r="237" ht="15.75" customHeight="1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</row>
    <row r="238" ht="15.75" customHeight="1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</row>
    <row r="239" ht="15.75" customHeight="1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</row>
    <row r="240" ht="15.75" customHeight="1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</row>
    <row r="241" ht="15.75" customHeight="1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</row>
    <row r="242" ht="15.75" customHeight="1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</row>
    <row r="243" ht="15.75" customHeight="1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</row>
    <row r="244" ht="15.75" customHeight="1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</row>
    <row r="245" ht="15.75" customHeight="1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</row>
    <row r="246" ht="15.75" customHeight="1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</row>
    <row r="247" ht="15.75" customHeight="1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</row>
    <row r="248" ht="15.75" customHeight="1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</row>
    <row r="249" ht="15.75" customHeight="1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</row>
    <row r="250" ht="15.75" customHeight="1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</row>
    <row r="251" ht="15.7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</row>
    <row r="252" ht="15.7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</row>
    <row r="253" ht="15.7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</row>
    <row r="254" ht="15.7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</row>
    <row r="255" ht="15.7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</row>
    <row r="256" ht="15.7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</row>
    <row r="257" ht="15.7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</row>
    <row r="258" ht="15.7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</row>
    <row r="259" ht="15.7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</row>
    <row r="260" ht="15.7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</row>
    <row r="261" ht="15.7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</row>
    <row r="262" ht="15.7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</row>
    <row r="263" ht="15.7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</row>
    <row r="264" ht="15.7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</row>
    <row r="265" ht="15.7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</row>
    <row r="266" ht="15.7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</row>
    <row r="267" ht="15.7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</row>
    <row r="268" ht="15.7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</row>
    <row r="269" ht="15.75" customHeight="1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</row>
    <row r="270" ht="15.75" customHeight="1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</row>
    <row r="271" ht="15.75" customHeight="1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</row>
    <row r="272" ht="15.75" customHeight="1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</row>
    <row r="273" ht="15.75" customHeight="1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</row>
    <row r="274" ht="15.7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</row>
    <row r="275" ht="15.7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</row>
    <row r="276" ht="15.7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</row>
    <row r="277" ht="15.7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</row>
    <row r="278" ht="15.7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</row>
    <row r="279" ht="15.7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</row>
    <row r="280" ht="15.7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</row>
    <row r="281" ht="15.7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</row>
    <row r="282" ht="15.7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</row>
    <row r="283" ht="15.7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</row>
    <row r="284" ht="15.7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</row>
    <row r="285" ht="15.7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</row>
    <row r="286" ht="15.7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</row>
    <row r="287" ht="15.7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</row>
    <row r="288" ht="15.7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</row>
    <row r="289" ht="15.7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</row>
    <row r="290" ht="15.7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</row>
    <row r="291" ht="15.7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</row>
    <row r="292" ht="15.75" customHeight="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</row>
    <row r="293" ht="15.75" customHeight="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</row>
    <row r="294" ht="15.75" customHeight="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</row>
    <row r="295" ht="15.75" customHeight="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</row>
    <row r="296" ht="15.75" customHeight="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</row>
    <row r="297" ht="15.75" customHeight="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</row>
    <row r="298" ht="15.75" customHeight="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</row>
    <row r="299" ht="15.75" customHeight="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</row>
    <row r="300" ht="15.75" customHeight="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</row>
    <row r="301" ht="15.75" customHeight="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</row>
    <row r="302" ht="15.75" customHeight="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</row>
    <row r="303" ht="15.75" customHeight="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</row>
    <row r="304" ht="15.75" customHeight="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</row>
    <row r="305" ht="15.75" customHeight="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</row>
    <row r="306" ht="15.75" customHeight="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</row>
    <row r="307" ht="15.75" customHeight="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</row>
    <row r="308" ht="15.75" customHeight="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</row>
    <row r="309" ht="15.75" customHeight="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</row>
    <row r="310" ht="15.75" customHeight="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</row>
    <row r="311" ht="15.75" customHeight="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</row>
    <row r="312" ht="15.75" customHeight="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</row>
    <row r="313" ht="15.75" customHeight="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</row>
    <row r="314" ht="15.75" customHeight="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</row>
    <row r="315" ht="15.75" customHeight="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</row>
    <row r="316" ht="15.75" customHeight="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</row>
    <row r="317" ht="15.75" customHeight="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</row>
    <row r="318" ht="15.75" customHeight="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</row>
    <row r="319" ht="15.75" customHeight="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</row>
    <row r="320" ht="15.75" customHeight="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</row>
    <row r="321" ht="15.75" customHeight="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</row>
    <row r="322" ht="15.75" customHeight="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</row>
    <row r="323" ht="15.75" customHeight="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</row>
    <row r="324" ht="15.75" customHeight="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</row>
    <row r="325" ht="15.75" customHeight="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</row>
    <row r="326" ht="15.75" customHeight="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</row>
    <row r="327" ht="15.75" customHeight="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</row>
    <row r="328" ht="15.75" customHeight="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</row>
    <row r="329" ht="15.75" customHeight="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</row>
    <row r="330" ht="15.75" customHeight="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</row>
    <row r="331" ht="15.75" customHeight="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</row>
    <row r="332" ht="15.75" customHeight="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</row>
    <row r="333" ht="15.75" customHeight="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</row>
    <row r="334" ht="15.75" customHeight="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</row>
    <row r="335" ht="15.75" customHeight="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</row>
    <row r="336" ht="15.75" customHeight="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</row>
    <row r="337" ht="15.75" customHeight="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</row>
    <row r="338" ht="15.75" customHeight="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</row>
    <row r="339" ht="15.75" customHeight="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</row>
    <row r="340" ht="15.75" customHeight="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</row>
    <row r="341" ht="15.75" customHeight="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</row>
    <row r="342" ht="15.75" customHeight="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</row>
    <row r="343" ht="15.75" customHeight="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</row>
    <row r="344" ht="15.75" customHeight="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</row>
    <row r="345" ht="15.75" customHeight="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</row>
    <row r="346" ht="15.75" customHeight="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</row>
    <row r="347" ht="15.75" customHeight="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</row>
    <row r="348" ht="15.75" customHeight="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</row>
    <row r="349" ht="15.75" customHeight="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</row>
    <row r="350" ht="15.75" customHeight="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</row>
    <row r="351" ht="15.75" customHeight="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</row>
    <row r="352" ht="15.75" customHeight="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</row>
    <row r="353" ht="15.75" customHeight="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</row>
    <row r="354" ht="15.75" customHeight="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</row>
    <row r="355" ht="15.75" customHeight="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</row>
    <row r="356" ht="15.75" customHeight="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</row>
    <row r="357" ht="15.75" customHeight="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</row>
    <row r="358" ht="15.75" customHeight="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</row>
    <row r="359" ht="15.75" customHeight="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</row>
    <row r="360" ht="15.75" customHeight="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</row>
    <row r="361" ht="15.75" customHeight="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</row>
    <row r="362" ht="15.75" customHeight="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</row>
    <row r="363" ht="15.75" customHeight="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</row>
    <row r="364" ht="15.75" customHeight="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</row>
    <row r="365" ht="15.75" customHeight="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</row>
    <row r="366" ht="15.75" customHeight="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</row>
    <row r="367" ht="15.75" customHeight="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</row>
    <row r="368" ht="15.75" customHeight="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</row>
    <row r="369" ht="15.75" customHeight="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</row>
    <row r="370" ht="15.75" customHeight="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</row>
    <row r="371" ht="15.75" customHeight="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</row>
    <row r="372" ht="15.75" customHeight="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</row>
    <row r="373" ht="15.75" customHeight="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</row>
    <row r="374" ht="15.75" customHeight="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</row>
    <row r="375" ht="15.75" customHeight="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</row>
    <row r="376" ht="15.75" customHeight="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</row>
    <row r="377" ht="15.75" customHeight="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</row>
    <row r="378" ht="15.75" customHeight="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</row>
    <row r="379" ht="15.75" customHeight="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</row>
    <row r="380" ht="15.75" customHeight="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</row>
    <row r="381" ht="15.75" customHeight="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</row>
    <row r="382" ht="15.75" customHeight="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</row>
    <row r="383" ht="15.75" customHeight="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</row>
    <row r="384" ht="15.75" customHeight="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</row>
    <row r="385" ht="15.75" customHeight="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</row>
    <row r="386" ht="15.75" customHeight="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</row>
    <row r="387" ht="15.75" customHeight="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</row>
    <row r="388" ht="15.75" customHeight="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</row>
    <row r="389" ht="15.75" customHeight="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</row>
    <row r="390" ht="15.75" customHeight="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</row>
    <row r="391" ht="15.75" customHeight="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</row>
    <row r="392" ht="15.75" customHeight="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</row>
    <row r="393" ht="15.75" customHeight="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</row>
    <row r="394" ht="15.75" customHeight="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</row>
    <row r="395" ht="15.75" customHeight="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</row>
    <row r="396" ht="15.75" customHeight="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</row>
    <row r="397" ht="15.75" customHeight="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</row>
    <row r="398" ht="15.75" customHeight="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</row>
    <row r="399" ht="15.75" customHeight="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</row>
    <row r="400" ht="15.75" customHeight="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</row>
    <row r="401" ht="15.75" customHeight="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</row>
    <row r="402" ht="15.75" customHeight="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</row>
    <row r="403" ht="15.75" customHeight="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</row>
    <row r="404" ht="15.75" customHeight="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</row>
    <row r="405" ht="15.75" customHeight="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</row>
    <row r="406" ht="15.75" customHeight="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</row>
    <row r="407" ht="15.75" customHeight="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</row>
    <row r="408" ht="15.75" customHeight="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</row>
    <row r="409" ht="15.75" customHeight="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</row>
    <row r="410" ht="15.75" customHeight="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</row>
    <row r="411" ht="15.75" customHeight="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</row>
    <row r="412" ht="15.75" customHeight="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</row>
    <row r="413" ht="15.75" customHeight="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</row>
    <row r="414" ht="15.75" customHeight="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</row>
    <row r="415" ht="15.75" customHeight="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</row>
    <row r="416" ht="15.75" customHeight="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</row>
    <row r="417" ht="15.75" customHeight="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</row>
    <row r="418" ht="15.75" customHeight="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</row>
    <row r="419" ht="15.75" customHeight="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</row>
    <row r="420" ht="15.75" customHeight="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</row>
    <row r="421" ht="15.75" customHeight="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</row>
    <row r="422" ht="15.75" customHeight="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</row>
    <row r="423" ht="15.75" customHeight="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</row>
    <row r="424" ht="15.75" customHeight="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</row>
    <row r="425" ht="15.75" customHeight="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</row>
    <row r="426" ht="15.75" customHeight="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</row>
    <row r="427" ht="15.75" customHeight="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</row>
    <row r="428" ht="15.75" customHeight="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</row>
    <row r="429" ht="15.75" customHeight="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</row>
    <row r="430" ht="15.75" customHeight="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</row>
    <row r="431" ht="15.75" customHeight="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</row>
    <row r="432" ht="15.75" customHeight="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</row>
    <row r="433" ht="15.75" customHeight="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</row>
    <row r="434" ht="15.75" customHeight="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</row>
    <row r="435" ht="15.75" customHeight="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</row>
    <row r="436" ht="15.75" customHeight="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</row>
    <row r="437" ht="15.75" customHeight="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</row>
    <row r="438" ht="15.75" customHeight="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</row>
    <row r="439" ht="15.75" customHeight="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</row>
    <row r="440" ht="15.75" customHeight="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</row>
    <row r="441" ht="15.75" customHeight="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</row>
    <row r="442" ht="15.75" customHeight="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</row>
    <row r="443" ht="15.75" customHeight="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</row>
    <row r="444" ht="15.75" customHeight="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</row>
    <row r="445" ht="15.75" customHeight="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</row>
    <row r="446" ht="15.75" customHeight="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</row>
    <row r="447" ht="15.75" customHeight="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</row>
    <row r="448" ht="15.75" customHeight="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</row>
    <row r="449" ht="15.75" customHeight="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</row>
    <row r="450" ht="15.75" customHeight="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</row>
    <row r="451" ht="15.75" customHeight="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</row>
    <row r="452" ht="15.75" customHeight="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</row>
    <row r="453" ht="15.75" customHeight="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</row>
    <row r="454" ht="15.75" customHeight="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</row>
    <row r="455" ht="15.75" customHeight="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</row>
    <row r="456" ht="15.75" customHeight="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</row>
    <row r="457" ht="15.75" customHeight="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</row>
    <row r="458" ht="15.75" customHeight="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</row>
    <row r="459" ht="15.75" customHeight="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</row>
    <row r="460" ht="15.75" customHeight="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</row>
    <row r="461" ht="15.75" customHeight="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</row>
    <row r="462" ht="15.75" customHeight="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</row>
    <row r="463" ht="15.75" customHeight="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</row>
    <row r="464" ht="15.75" customHeight="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</row>
    <row r="465" ht="15.75" customHeight="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</row>
    <row r="466" ht="15.75" customHeight="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</row>
    <row r="467" ht="15.75" customHeight="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</row>
    <row r="468" ht="15.75" customHeight="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</row>
    <row r="469" ht="15.75" customHeight="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</row>
    <row r="470" ht="15.75" customHeight="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</row>
    <row r="471" ht="15.75" customHeight="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</row>
    <row r="472" ht="15.75" customHeight="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</row>
    <row r="473" ht="15.75" customHeight="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</row>
    <row r="474" ht="15.75" customHeight="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</row>
    <row r="475" ht="15.75" customHeight="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</row>
    <row r="476" ht="15.75" customHeight="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</row>
    <row r="477" ht="15.75" customHeight="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</row>
    <row r="478" ht="15.75" customHeight="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</row>
    <row r="479" ht="15.75" customHeight="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</row>
    <row r="480" ht="15.75" customHeight="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</row>
    <row r="481" ht="15.75" customHeight="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</row>
    <row r="482" ht="15.75" customHeight="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</row>
    <row r="483" ht="15.75" customHeight="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</row>
    <row r="484" ht="15.75" customHeight="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</row>
    <row r="485" ht="15.75" customHeight="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</row>
    <row r="486" ht="15.75" customHeight="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</row>
    <row r="487" ht="15.75" customHeight="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</row>
    <row r="488" ht="15.75" customHeight="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</row>
    <row r="489" ht="15.75" customHeight="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</row>
    <row r="490" ht="15.75" customHeight="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</row>
    <row r="491" ht="15.75" customHeight="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</row>
    <row r="492" ht="15.75" customHeight="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</row>
    <row r="493" ht="15.75" customHeight="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</row>
    <row r="494" ht="15.75" customHeight="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</row>
    <row r="495" ht="15.75" customHeight="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</row>
    <row r="496" ht="15.75" customHeight="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</row>
    <row r="497" ht="15.75" customHeight="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</row>
    <row r="498" ht="15.75" customHeight="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</row>
    <row r="499" ht="15.75" customHeight="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</row>
    <row r="500" ht="15.75" customHeight="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</row>
    <row r="501" ht="15.75" customHeight="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</row>
    <row r="502" ht="15.75" customHeight="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</row>
    <row r="503" ht="15.75" customHeight="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</row>
    <row r="504" ht="15.75" customHeight="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</row>
    <row r="505" ht="15.75" customHeight="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</row>
    <row r="506" ht="15.75" customHeight="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</row>
    <row r="507" ht="15.75" customHeight="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</row>
    <row r="508" ht="15.75" customHeight="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</row>
    <row r="509" ht="15.75" customHeight="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</row>
    <row r="510" ht="15.75" customHeight="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</row>
    <row r="511" ht="15.75" customHeight="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</row>
    <row r="512" ht="15.75" customHeight="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</row>
    <row r="513" ht="15.75" customHeight="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</row>
    <row r="514" ht="15.75" customHeight="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</row>
    <row r="515" ht="15.75" customHeight="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</row>
    <row r="516" ht="15.75" customHeight="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</row>
    <row r="517" ht="15.75" customHeight="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</row>
    <row r="518" ht="15.75" customHeight="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</row>
    <row r="519" ht="15.75" customHeight="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</row>
    <row r="520" ht="15.75" customHeight="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</row>
    <row r="521" ht="15.75" customHeight="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</row>
    <row r="522" ht="15.75" customHeight="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</row>
    <row r="523" ht="15.75" customHeight="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</row>
    <row r="524" ht="15.75" customHeight="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</row>
    <row r="525" ht="15.75" customHeight="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</row>
    <row r="526" ht="15.75" customHeight="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</row>
    <row r="527" ht="15.75" customHeight="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</row>
    <row r="528" ht="15.75" customHeight="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</row>
    <row r="529" ht="15.75" customHeight="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</row>
    <row r="530" ht="15.75" customHeight="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</row>
    <row r="531" ht="15.75" customHeight="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</row>
    <row r="532" ht="15.75" customHeight="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</row>
    <row r="533" ht="15.75" customHeight="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</row>
    <row r="534" ht="15.75" customHeight="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</row>
    <row r="535" ht="15.75" customHeight="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</row>
    <row r="536" ht="15.75" customHeight="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</row>
    <row r="537" ht="15.75" customHeight="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</row>
    <row r="538" ht="15.75" customHeight="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</row>
    <row r="539" ht="15.75" customHeight="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</row>
    <row r="540" ht="15.75" customHeight="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</row>
    <row r="541" ht="15.75" customHeight="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</row>
    <row r="542" ht="15.75" customHeight="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</row>
    <row r="543" ht="15.75" customHeight="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</row>
    <row r="544" ht="15.75" customHeight="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</row>
    <row r="545" ht="15.75" customHeight="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</row>
    <row r="546" ht="15.75" customHeight="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</row>
    <row r="547" ht="15.75" customHeight="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</row>
    <row r="548" ht="15.75" customHeight="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</row>
    <row r="549" ht="15.75" customHeight="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</row>
    <row r="550" ht="15.75" customHeight="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</row>
    <row r="551" ht="15.75" customHeight="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</row>
    <row r="552" ht="15.75" customHeight="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</row>
    <row r="553" ht="15.75" customHeight="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</row>
    <row r="554" ht="15.75" customHeight="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</row>
    <row r="555" ht="15.75" customHeight="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</row>
    <row r="556" ht="15.75" customHeight="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</row>
    <row r="557" ht="15.75" customHeight="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</row>
    <row r="558" ht="15.75" customHeight="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</row>
    <row r="559" ht="15.75" customHeight="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</row>
    <row r="560" ht="15.75" customHeight="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</row>
    <row r="561" ht="15.75" customHeight="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</row>
    <row r="562" ht="15.75" customHeight="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</row>
    <row r="563" ht="15.75" customHeight="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</row>
    <row r="564" ht="15.75" customHeight="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</row>
    <row r="565" ht="15.75" customHeight="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</row>
    <row r="566" ht="15.75" customHeight="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</row>
    <row r="567" ht="15.75" customHeight="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</row>
    <row r="568" ht="15.75" customHeight="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</row>
    <row r="569" ht="15.75" customHeight="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</row>
    <row r="570" ht="15.75" customHeight="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</row>
    <row r="571" ht="15.75" customHeight="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</row>
    <row r="572" ht="15.75" customHeight="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</row>
    <row r="573" ht="15.75" customHeight="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</row>
    <row r="574" ht="15.75" customHeight="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</row>
    <row r="575" ht="15.75" customHeight="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</row>
    <row r="576" ht="15.75" customHeight="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</row>
    <row r="577" ht="15.75" customHeight="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</row>
    <row r="578" ht="15.75" customHeight="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</row>
    <row r="579" ht="15.75" customHeight="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</row>
    <row r="580" ht="15.75" customHeight="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</row>
    <row r="581" ht="15.75" customHeight="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</row>
    <row r="582" ht="15.75" customHeight="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</row>
    <row r="583" ht="15.75" customHeight="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</row>
    <row r="584" ht="15.75" customHeight="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</row>
    <row r="585" ht="15.75" customHeight="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</row>
    <row r="586" ht="15.75" customHeight="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</row>
    <row r="587" ht="15.75" customHeight="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</row>
    <row r="588" ht="15.75" customHeight="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</row>
    <row r="589" ht="15.75" customHeight="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</row>
    <row r="590" ht="15.75" customHeight="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</row>
    <row r="591" ht="15.75" customHeight="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</row>
    <row r="592" ht="15.75" customHeight="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</row>
    <row r="593" ht="15.75" customHeight="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</row>
    <row r="594" ht="15.75" customHeight="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</row>
    <row r="595" ht="15.75" customHeight="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</row>
    <row r="596" ht="15.75" customHeight="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</row>
    <row r="597" ht="15.75" customHeight="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</row>
    <row r="598" ht="15.75" customHeight="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</row>
    <row r="599" ht="15.75" customHeight="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</row>
    <row r="600" ht="15.75" customHeight="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</row>
    <row r="601" ht="15.75" customHeight="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</row>
    <row r="602" ht="15.75" customHeight="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</row>
    <row r="603" ht="15.75" customHeight="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</row>
    <row r="604" ht="15.75" customHeight="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</row>
    <row r="605" ht="15.75" customHeight="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</row>
    <row r="606" ht="15.75" customHeight="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</row>
    <row r="607" ht="15.75" customHeight="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</row>
    <row r="608" ht="15.75" customHeight="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</row>
    <row r="609" ht="15.75" customHeight="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</row>
    <row r="610" ht="15.75" customHeight="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</row>
    <row r="611" ht="15.75" customHeight="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</row>
    <row r="612" ht="15.75" customHeight="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</row>
    <row r="613" ht="15.75" customHeight="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</row>
    <row r="614" ht="15.75" customHeight="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</row>
    <row r="615" ht="15.75" customHeight="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</row>
    <row r="616" ht="15.75" customHeight="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</row>
    <row r="617" ht="15.75" customHeight="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</row>
    <row r="618" ht="15.75" customHeight="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</row>
    <row r="619" ht="15.75" customHeight="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</row>
    <row r="620" ht="15.75" customHeight="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</row>
    <row r="621" ht="15.75" customHeight="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</row>
    <row r="622" ht="15.75" customHeight="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</row>
    <row r="623" ht="15.75" customHeight="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</row>
    <row r="624" ht="15.75" customHeight="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</row>
    <row r="625" ht="15.75" customHeight="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</row>
    <row r="626" ht="15.75" customHeight="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</row>
    <row r="627" ht="15.75" customHeight="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</row>
    <row r="628" ht="15.75" customHeight="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</row>
    <row r="629" ht="15.75" customHeight="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</row>
    <row r="630" ht="15.75" customHeight="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</row>
    <row r="631" ht="15.75" customHeight="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</row>
    <row r="632" ht="15.75" customHeight="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</row>
    <row r="633" ht="15.75" customHeight="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</row>
    <row r="634" ht="15.75" customHeight="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</row>
    <row r="635" ht="15.75" customHeight="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</row>
    <row r="636" ht="15.75" customHeight="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</row>
    <row r="637" ht="15.75" customHeight="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</row>
    <row r="638" ht="15.75" customHeight="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</row>
    <row r="639" ht="15.75" customHeight="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</row>
    <row r="640" ht="15.75" customHeight="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</row>
    <row r="641" ht="15.75" customHeight="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</row>
    <row r="642" ht="15.75" customHeight="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</row>
    <row r="643" ht="15.75" customHeight="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</row>
    <row r="644" ht="15.75" customHeight="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</row>
    <row r="645" ht="15.75" customHeight="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</row>
    <row r="646" ht="15.75" customHeight="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</row>
    <row r="647" ht="15.75" customHeight="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</row>
    <row r="648" ht="15.75" customHeight="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</row>
    <row r="649" ht="15.75" customHeight="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</row>
    <row r="650" ht="15.75" customHeight="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</row>
    <row r="651" ht="15.75" customHeight="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</row>
    <row r="652" ht="15.75" customHeight="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</row>
    <row r="653" ht="15.75" customHeight="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</row>
    <row r="654" ht="15.75" customHeight="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</row>
    <row r="655" ht="15.75" customHeight="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</row>
    <row r="656" ht="15.75" customHeight="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</row>
    <row r="657" ht="15.75" customHeight="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</row>
    <row r="658" ht="15.75" customHeight="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</row>
    <row r="659" ht="15.75" customHeight="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</row>
    <row r="660" ht="15.75" customHeight="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</row>
    <row r="661" ht="15.75" customHeight="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</row>
    <row r="662" ht="15.75" customHeight="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</row>
    <row r="663" ht="15.75" customHeight="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</row>
    <row r="664" ht="15.75" customHeight="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</row>
    <row r="665" ht="15.75" customHeight="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</row>
    <row r="666" ht="15.75" customHeight="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</row>
    <row r="667" ht="15.75" customHeight="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</row>
    <row r="668" ht="15.75" customHeight="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</row>
    <row r="669" ht="15.75" customHeight="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</row>
    <row r="670" ht="15.75" customHeight="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</row>
    <row r="671" ht="15.75" customHeight="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</row>
    <row r="672" ht="15.75" customHeight="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</row>
    <row r="673" ht="15.75" customHeight="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</row>
    <row r="674" ht="15.75" customHeight="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</row>
    <row r="675" ht="15.75" customHeight="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</row>
    <row r="676" ht="15.75" customHeight="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</row>
    <row r="677" ht="15.75" customHeight="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</row>
    <row r="678" ht="15.75" customHeight="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</row>
    <row r="679" ht="15.75" customHeight="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</row>
    <row r="680" ht="15.75" customHeight="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</row>
    <row r="681" ht="15.75" customHeight="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</row>
    <row r="682" ht="15.75" customHeight="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</row>
    <row r="683" ht="15.75" customHeight="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</row>
    <row r="684" ht="15.75" customHeight="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</row>
    <row r="685" ht="15.75" customHeight="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</row>
    <row r="686" ht="15.75" customHeight="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</row>
    <row r="687" ht="15.75" customHeight="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</row>
    <row r="688" ht="15.75" customHeight="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</row>
    <row r="689" ht="15.75" customHeight="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</row>
    <row r="690" ht="15.75" customHeight="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</row>
    <row r="691" ht="15.75" customHeight="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</row>
    <row r="692" ht="15.75" customHeight="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</row>
    <row r="693" ht="15.75" customHeight="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</row>
    <row r="694" ht="15.75" customHeight="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</row>
    <row r="695" ht="15.75" customHeight="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</row>
    <row r="696" ht="15.75" customHeight="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</row>
    <row r="697" ht="15.75" customHeight="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</row>
    <row r="698" ht="15.75" customHeight="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</row>
    <row r="699" ht="15.75" customHeight="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</row>
    <row r="700" ht="15.75" customHeight="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</row>
    <row r="701" ht="15.75" customHeight="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</row>
    <row r="702" ht="15.75" customHeight="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</row>
    <row r="703" ht="15.75" customHeight="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</row>
    <row r="704" ht="15.75" customHeight="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</row>
    <row r="705" ht="15.75" customHeight="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</row>
    <row r="706" ht="15.75" customHeight="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</row>
    <row r="707" ht="15.75" customHeight="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</row>
    <row r="708" ht="15.75" customHeight="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</row>
    <row r="709" ht="15.75" customHeight="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</row>
    <row r="710" ht="15.75" customHeight="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</row>
    <row r="711" ht="15.75" customHeight="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</row>
    <row r="712" ht="15.75" customHeight="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</row>
    <row r="713" ht="15.75" customHeight="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</row>
    <row r="714" ht="15.75" customHeight="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</row>
    <row r="715" ht="15.75" customHeight="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</row>
    <row r="716" ht="15.75" customHeight="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</row>
    <row r="717" ht="15.75" customHeight="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</row>
    <row r="718" ht="15.75" customHeight="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</row>
    <row r="719" ht="15.75" customHeight="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</row>
    <row r="720" ht="15.75" customHeight="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</row>
    <row r="721" ht="15.75" customHeight="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</row>
    <row r="722" ht="15.75" customHeight="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</row>
    <row r="723" ht="15.75" customHeight="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</row>
    <row r="724" ht="15.75" customHeight="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</row>
    <row r="725" ht="15.75" customHeight="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</row>
    <row r="726" ht="15.75" customHeight="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</row>
    <row r="727" ht="15.75" customHeight="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</row>
    <row r="728" ht="15.75" customHeight="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</row>
    <row r="729" ht="15.75" customHeight="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</row>
    <row r="730" ht="15.75" customHeight="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</row>
    <row r="731" ht="15.75" customHeight="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</row>
    <row r="732" ht="15.75" customHeight="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</row>
    <row r="733" ht="15.75" customHeight="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</row>
    <row r="734" ht="15.75" customHeight="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</row>
    <row r="735" ht="15.75" customHeight="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</row>
    <row r="736" ht="15.75" customHeight="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</row>
    <row r="737" ht="15.75" customHeight="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</row>
    <row r="738" ht="15.75" customHeight="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</row>
    <row r="739" ht="15.75" customHeight="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</row>
    <row r="740" ht="15.75" customHeight="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</row>
    <row r="741" ht="15.75" customHeight="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</row>
    <row r="742" ht="15.75" customHeight="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</row>
    <row r="743" ht="15.75" customHeight="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</row>
    <row r="744" ht="15.75" customHeight="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</row>
    <row r="745" ht="15.75" customHeight="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</row>
    <row r="746" ht="15.75" customHeight="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</row>
    <row r="747" ht="15.75" customHeight="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</row>
    <row r="748" ht="15.75" customHeight="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</row>
    <row r="749" ht="15.75" customHeight="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</row>
    <row r="750" ht="15.75" customHeight="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</row>
    <row r="751" ht="15.75" customHeight="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</row>
    <row r="752" ht="15.75" customHeight="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</row>
    <row r="753" ht="15.75" customHeight="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</row>
    <row r="754" ht="15.75" customHeight="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</row>
    <row r="755" ht="15.75" customHeight="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</row>
    <row r="756" ht="15.75" customHeight="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</row>
    <row r="757" ht="15.75" customHeight="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</row>
    <row r="758" ht="15.75" customHeight="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</row>
    <row r="759" ht="15.75" customHeight="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</row>
    <row r="760" ht="15.75" customHeight="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</row>
    <row r="761" ht="15.75" customHeight="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</row>
    <row r="762" ht="15.75" customHeight="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</row>
    <row r="763" ht="15.75" customHeight="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</row>
    <row r="764" ht="15.75" customHeight="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</row>
    <row r="765" ht="15.75" customHeight="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</row>
    <row r="766" ht="15.75" customHeight="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</row>
    <row r="767" ht="15.75" customHeight="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</row>
    <row r="768" ht="15.75" customHeight="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</row>
    <row r="769" ht="15.75" customHeight="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</row>
    <row r="770" ht="15.75" customHeight="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</row>
    <row r="771" ht="15.75" customHeight="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</row>
    <row r="772" ht="15.75" customHeight="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</row>
    <row r="773" ht="15.75" customHeight="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</row>
    <row r="774" ht="15.75" customHeight="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</row>
    <row r="775" ht="15.75" customHeight="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</row>
    <row r="776" ht="15.75" customHeight="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</row>
    <row r="777" ht="15.75" customHeight="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</row>
    <row r="778" ht="15.75" customHeight="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</row>
    <row r="779" ht="15.75" customHeight="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</row>
    <row r="780" ht="15.75" customHeight="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</row>
    <row r="781" ht="15.75" customHeight="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</row>
    <row r="782" ht="15.75" customHeight="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</row>
    <row r="783" ht="15.75" customHeight="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</row>
    <row r="784" ht="15.75" customHeight="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</row>
    <row r="785" ht="15.75" customHeight="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</row>
    <row r="786" ht="15.75" customHeight="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</row>
    <row r="787" ht="15.75" customHeight="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</row>
    <row r="788" ht="15.75" customHeight="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</row>
    <row r="789" ht="15.75" customHeight="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</row>
    <row r="790" ht="15.75" customHeight="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</row>
    <row r="791" ht="15.75" customHeight="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</row>
    <row r="792" ht="15.75" customHeight="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</row>
    <row r="793" ht="15.75" customHeight="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</row>
    <row r="794" ht="15.75" customHeight="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</row>
    <row r="795" ht="15.75" customHeight="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</row>
    <row r="796" ht="15.75" customHeight="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</row>
    <row r="797" ht="15.75" customHeight="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</row>
    <row r="798" ht="15.75" customHeight="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</row>
    <row r="799" ht="15.75" customHeight="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</row>
    <row r="800" ht="15.75" customHeight="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</row>
    <row r="801" ht="15.75" customHeight="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</row>
    <row r="802" ht="15.75" customHeight="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</row>
    <row r="803" ht="15.75" customHeight="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</row>
    <row r="804" ht="15.75" customHeight="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</row>
    <row r="805" ht="15.75" customHeight="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</row>
    <row r="806" ht="15.75" customHeight="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</row>
    <row r="807" ht="15.75" customHeight="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</row>
    <row r="808" ht="15.75" customHeight="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</row>
    <row r="809" ht="15.75" customHeight="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</row>
    <row r="810" ht="15.75" customHeight="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</row>
    <row r="811" ht="15.75" customHeight="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</row>
    <row r="812" ht="15.75" customHeight="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</row>
    <row r="813" ht="15.75" customHeight="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</row>
    <row r="814" ht="15.75" customHeight="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</row>
    <row r="815" ht="15.75" customHeight="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</row>
    <row r="816" ht="15.75" customHeight="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</row>
    <row r="817" ht="15.75" customHeight="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</row>
    <row r="818" ht="15.75" customHeight="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</row>
    <row r="819" ht="15.75" customHeight="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</row>
    <row r="820" ht="15.75" customHeight="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</row>
    <row r="821" ht="15.75" customHeight="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</row>
    <row r="822" ht="15.75" customHeight="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</row>
    <row r="823" ht="15.75" customHeight="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</row>
    <row r="824" ht="15.75" customHeight="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</row>
    <row r="825" ht="15.75" customHeight="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</row>
    <row r="826" ht="15.75" customHeight="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</row>
    <row r="827" ht="15.75" customHeight="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</row>
    <row r="828" ht="15.75" customHeight="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</row>
    <row r="829" ht="15.75" customHeight="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</row>
    <row r="830" ht="15.75" customHeight="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</row>
    <row r="831" ht="15.75" customHeight="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</row>
    <row r="832" ht="15.75" customHeight="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</row>
    <row r="833" ht="15.75" customHeight="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</row>
    <row r="834" ht="15.75" customHeight="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</row>
    <row r="835" ht="15.75" customHeight="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</row>
    <row r="836" ht="15.75" customHeight="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</row>
    <row r="837" ht="15.75" customHeight="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</row>
    <row r="838" ht="15.75" customHeight="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</row>
    <row r="839" ht="15.75" customHeight="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</row>
    <row r="840" ht="15.75" customHeight="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</row>
    <row r="841" ht="15.75" customHeight="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</row>
    <row r="842" ht="15.75" customHeight="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</row>
    <row r="843" ht="15.75" customHeight="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</row>
    <row r="844" ht="15.75" customHeight="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</row>
    <row r="845" ht="15.75" customHeight="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</row>
    <row r="846" ht="15.75" customHeight="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</row>
    <row r="847" ht="15.75" customHeight="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</row>
    <row r="848" ht="15.75" customHeight="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</row>
    <row r="849" ht="15.75" customHeight="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</row>
    <row r="850" ht="15.75" customHeight="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</row>
    <row r="851" ht="15.75" customHeight="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</row>
    <row r="852" ht="15.75" customHeight="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</row>
    <row r="853" ht="15.75" customHeight="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</row>
    <row r="854" ht="15.75" customHeight="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</row>
    <row r="855" ht="15.75" customHeight="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</row>
    <row r="856" ht="15.75" customHeight="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</row>
    <row r="857" ht="15.75" customHeight="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</row>
    <row r="858" ht="15.75" customHeight="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</row>
    <row r="859" ht="15.75" customHeight="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</row>
    <row r="860" ht="15.75" customHeight="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</row>
    <row r="861" ht="15.75" customHeight="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</row>
    <row r="862" ht="15.75" customHeight="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</row>
    <row r="863" ht="15.75" customHeight="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</row>
    <row r="864" ht="15.75" customHeight="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</row>
    <row r="865" ht="15.75" customHeight="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</row>
    <row r="866" ht="15.75" customHeight="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</row>
    <row r="867" ht="15.75" customHeight="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</row>
    <row r="868" ht="15.75" customHeight="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</row>
    <row r="869" ht="15.75" customHeight="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</row>
    <row r="870" ht="15.75" customHeight="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</row>
    <row r="871" ht="15.75" customHeight="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</row>
    <row r="872" ht="15.75" customHeight="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</row>
    <row r="873" ht="15.75" customHeight="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</row>
    <row r="874" ht="15.75" customHeight="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</row>
    <row r="875" ht="15.75" customHeight="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</row>
    <row r="876" ht="15.75" customHeight="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</row>
    <row r="877" ht="15.75" customHeight="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</row>
    <row r="878" ht="15.75" customHeight="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</row>
    <row r="879" ht="15.75" customHeight="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</row>
    <row r="880" ht="15.75" customHeight="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</row>
    <row r="881" ht="15.75" customHeight="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</row>
    <row r="882" ht="15.75" customHeight="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</row>
    <row r="883" ht="15.75" customHeight="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</row>
    <row r="884" ht="15.75" customHeight="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</row>
    <row r="885" ht="15.75" customHeight="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</row>
    <row r="886" ht="15.75" customHeight="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</row>
    <row r="887" ht="15.75" customHeight="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</row>
    <row r="888" ht="15.75" customHeight="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</row>
    <row r="889" ht="15.75" customHeight="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</row>
    <row r="890" ht="15.75" customHeight="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</row>
    <row r="891" ht="15.75" customHeight="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</row>
    <row r="892" ht="15.75" customHeight="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</row>
    <row r="893" ht="15.75" customHeight="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</row>
    <row r="894" ht="15.75" customHeight="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</row>
    <row r="895" ht="15.75" customHeight="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</row>
    <row r="896" ht="15.75" customHeight="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</row>
    <row r="897" ht="15.75" customHeight="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</row>
    <row r="898" ht="15.75" customHeight="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</row>
    <row r="899" ht="15.75" customHeight="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</row>
    <row r="900" ht="15.75" customHeight="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</row>
    <row r="901" ht="15.75" customHeight="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</row>
    <row r="902" ht="15.75" customHeight="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</row>
    <row r="903" ht="15.75" customHeight="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</row>
    <row r="904" ht="15.75" customHeight="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</row>
    <row r="905" ht="15.75" customHeight="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</row>
    <row r="906" ht="15.75" customHeight="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</row>
    <row r="907" ht="15.75" customHeight="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</row>
    <row r="908" ht="15.75" customHeight="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</row>
    <row r="909" ht="15.75" customHeight="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</row>
    <row r="910" ht="15.75" customHeight="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</row>
    <row r="911" ht="15.75" customHeight="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</row>
    <row r="912" ht="15.75" customHeight="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</row>
    <row r="913" ht="15.75" customHeight="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</row>
    <row r="914" ht="15.75" customHeight="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</row>
    <row r="915" ht="15.75" customHeight="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</row>
    <row r="916" ht="15.75" customHeight="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</row>
    <row r="917" ht="15.75" customHeight="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</row>
    <row r="918" ht="15.75" customHeight="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</row>
    <row r="919" ht="15.75" customHeight="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</row>
    <row r="920" ht="15.75" customHeight="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</row>
    <row r="921" ht="15.75" customHeight="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</row>
    <row r="922" ht="15.75" customHeight="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</row>
    <row r="923" ht="15.75" customHeight="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</row>
    <row r="924" ht="15.75" customHeight="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</row>
    <row r="925" ht="15.75" customHeight="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</row>
    <row r="926" ht="15.75" customHeight="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</row>
    <row r="927" ht="15.75" customHeight="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</row>
    <row r="928" ht="15.75" customHeight="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</row>
    <row r="929" ht="15.75" customHeight="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</row>
    <row r="930" ht="15.75" customHeight="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</row>
    <row r="931" ht="15.75" customHeight="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</row>
    <row r="932" ht="15.75" customHeight="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</row>
    <row r="933" ht="15.75" customHeight="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</row>
    <row r="934" ht="15.75" customHeight="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</row>
    <row r="935" ht="15.75" customHeight="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</row>
    <row r="936" ht="15.75" customHeight="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</row>
    <row r="937" ht="15.75" customHeight="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</row>
    <row r="938" ht="15.75" customHeight="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</row>
    <row r="939" ht="15.75" customHeight="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</row>
    <row r="940" ht="15.75" customHeight="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</row>
    <row r="941" ht="15.75" customHeight="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</row>
    <row r="942" ht="15.75" customHeight="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</row>
    <row r="943" ht="15.75" customHeight="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</row>
    <row r="944" ht="15.75" customHeight="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</row>
    <row r="945" ht="15.75" customHeight="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</row>
    <row r="946" ht="15.75" customHeight="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</row>
    <row r="947" ht="15.75" customHeight="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</row>
    <row r="948" ht="15.75" customHeight="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</row>
    <row r="949" ht="15.75" customHeight="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</row>
    <row r="950" ht="15.75" customHeight="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</row>
    <row r="951" ht="15.75" customHeight="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</row>
    <row r="952" ht="15.75" customHeight="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</row>
    <row r="953" ht="15.75" customHeight="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</row>
    <row r="954" ht="15.75" customHeight="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</row>
    <row r="955" ht="15.75" customHeight="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</row>
    <row r="956" ht="15.75" customHeight="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</row>
    <row r="957" ht="15.75" customHeight="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</row>
    <row r="958" ht="15.75" customHeight="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</row>
    <row r="959" ht="15.75" customHeight="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</row>
    <row r="960" ht="15.75" customHeight="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</row>
    <row r="961" ht="15.75" customHeight="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</row>
    <row r="962" ht="15.75" customHeight="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</row>
    <row r="963" ht="15.75" customHeight="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</row>
    <row r="964" ht="15.75" customHeight="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</row>
    <row r="965" ht="15.75" customHeight="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</row>
    <row r="966" ht="15.75" customHeight="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</row>
    <row r="967" ht="15.75" customHeight="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</row>
    <row r="968" ht="15.75" customHeight="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</row>
    <row r="969" ht="15.75" customHeight="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</row>
    <row r="970" ht="15.75" customHeight="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</row>
    <row r="971" ht="15.75" customHeight="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</row>
    <row r="972" ht="15.75" customHeight="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</row>
    <row r="973" ht="15.75" customHeight="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</row>
    <row r="974" ht="15.75" customHeight="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</row>
    <row r="975" ht="15.75" customHeight="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</row>
    <row r="976" ht="15.75" customHeight="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</row>
    <row r="977" ht="15.75" customHeight="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</row>
    <row r="978" ht="15.75" customHeight="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</row>
    <row r="979" ht="15.75" customHeight="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</row>
    <row r="980" ht="15.75" customHeight="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</row>
    <row r="981" ht="15.75" customHeight="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</row>
    <row r="982" ht="15.75" customHeight="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</row>
    <row r="983" ht="15.75" customHeight="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</row>
    <row r="984" ht="15.75" customHeight="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</row>
    <row r="985" ht="15.75" customHeight="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</row>
    <row r="986" ht="15.75" customHeight="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</row>
    <row r="987" ht="15.75" customHeight="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</row>
    <row r="988" ht="15.75" customHeight="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</row>
    <row r="989" ht="15.75" customHeight="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</row>
    <row r="990" ht="15.75" customHeight="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</row>
    <row r="991" ht="15.75" customHeight="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</row>
    <row r="992" ht="15.75" customHeight="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</row>
    <row r="993" ht="15.75" customHeight="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</row>
    <row r="994" ht="15.75" customHeight="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</row>
    <row r="995" ht="15.75" customHeight="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</row>
    <row r="996" ht="15.75" customHeight="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</row>
    <row r="997" ht="15.75" customHeight="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</row>
    <row r="998" ht="15.75" customHeight="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</row>
    <row r="999" ht="15.75" customHeight="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</row>
    <row r="1000" ht="15.75" customHeight="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86"/>
    <col customWidth="1" min="2" max="2" width="33.86"/>
    <col customWidth="1" min="3" max="3" width="19.57"/>
    <col customWidth="1" min="4" max="4" width="15.71"/>
    <col customWidth="1" min="5" max="5" width="3.43"/>
    <col customWidth="1" min="6" max="6" width="44.29"/>
    <col customWidth="1" min="7" max="7" width="13.43"/>
    <col customWidth="1" min="8" max="8" width="16.57"/>
    <col customWidth="1" min="9" max="9" width="4.14"/>
    <col customWidth="1" min="10" max="10" width="38.43"/>
    <col customWidth="1" min="11" max="11" width="18.14"/>
    <col customWidth="1" min="12" max="12" width="17.14"/>
    <col customWidth="1" min="13" max="18" width="15.57"/>
    <col customWidth="1" min="19" max="20" width="10.71"/>
    <col customWidth="1" min="21" max="21" width="14.71"/>
    <col customWidth="1" min="22" max="26" width="10.71"/>
  </cols>
  <sheetData>
    <row r="1" ht="14.25" customHeight="1">
      <c r="A1" s="123"/>
      <c r="B1" s="153" t="s">
        <v>166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ht="14.25" customHeight="1">
      <c r="A2" s="123"/>
      <c r="B2" s="154" t="s">
        <v>167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</row>
    <row r="3" ht="14.25" customHeight="1">
      <c r="A3" s="123"/>
      <c r="B3" s="155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</row>
    <row r="4" ht="16.5" customHeight="1">
      <c r="A4" s="123"/>
      <c r="B4" s="156" t="s">
        <v>168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23"/>
    </row>
    <row r="5" ht="14.25" customHeight="1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</row>
    <row r="6" ht="14.25" customHeight="1">
      <c r="A6" s="123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</row>
    <row r="7" ht="14.25" customHeight="1">
      <c r="A7" s="123"/>
      <c r="B7" s="159" t="s">
        <v>169</v>
      </c>
      <c r="C7" s="3"/>
      <c r="D7" s="160"/>
      <c r="E7" s="123"/>
      <c r="F7" s="159" t="s">
        <v>170</v>
      </c>
      <c r="G7" s="3"/>
      <c r="H7" s="160"/>
      <c r="I7" s="123"/>
      <c r="J7" s="161" t="s">
        <v>171</v>
      </c>
      <c r="K7" s="157"/>
      <c r="L7" s="157"/>
      <c r="M7" s="157"/>
      <c r="N7" s="157"/>
      <c r="O7" s="157"/>
      <c r="P7" s="157"/>
      <c r="Q7" s="157"/>
      <c r="R7" s="157"/>
      <c r="S7" s="158"/>
      <c r="T7" s="123"/>
    </row>
    <row r="8" ht="14.25" customHeight="1">
      <c r="A8" s="123"/>
      <c r="B8" s="123"/>
      <c r="C8" s="123"/>
      <c r="D8" s="123"/>
      <c r="E8" s="123"/>
      <c r="F8" s="162" t="s">
        <v>172</v>
      </c>
      <c r="G8" s="162" t="s">
        <v>173</v>
      </c>
      <c r="H8" s="162" t="s">
        <v>174</v>
      </c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</row>
    <row r="9" ht="14.25" customHeight="1">
      <c r="A9" s="123"/>
      <c r="B9" s="162"/>
      <c r="C9" s="162" t="s">
        <v>173</v>
      </c>
      <c r="D9" s="162" t="s">
        <v>175</v>
      </c>
      <c r="E9" s="123"/>
      <c r="F9" s="163" t="s">
        <v>176</v>
      </c>
      <c r="G9" s="163" t="s">
        <v>177</v>
      </c>
      <c r="H9" s="154">
        <v>30000.0</v>
      </c>
      <c r="I9" s="123"/>
      <c r="J9" s="164" t="s">
        <v>178</v>
      </c>
      <c r="K9" s="7"/>
      <c r="L9" s="8"/>
      <c r="M9" s="123"/>
    </row>
    <row r="10" ht="14.25" customHeight="1">
      <c r="A10" s="123"/>
      <c r="B10" s="165" t="s">
        <v>179</v>
      </c>
      <c r="C10" s="165" t="s">
        <v>180</v>
      </c>
      <c r="D10" s="154">
        <v>23000.0</v>
      </c>
      <c r="E10" s="123"/>
      <c r="F10" s="163" t="s">
        <v>181</v>
      </c>
      <c r="G10" s="163" t="s">
        <v>177</v>
      </c>
      <c r="H10" s="154">
        <v>30000.0</v>
      </c>
      <c r="I10" s="123"/>
      <c r="J10" s="166" t="s">
        <v>182</v>
      </c>
      <c r="K10" s="167" t="s">
        <v>173</v>
      </c>
      <c r="L10" s="167"/>
      <c r="M10" s="123"/>
    </row>
    <row r="11" ht="14.25" customHeight="1">
      <c r="A11" s="123"/>
      <c r="B11" s="165" t="s">
        <v>183</v>
      </c>
      <c r="C11" s="165" t="s">
        <v>184</v>
      </c>
      <c r="D11" s="154">
        <v>123386.0</v>
      </c>
      <c r="E11" s="123"/>
      <c r="F11" s="163" t="s">
        <v>185</v>
      </c>
      <c r="G11" s="163" t="s">
        <v>177</v>
      </c>
      <c r="H11" s="154">
        <v>0.0</v>
      </c>
      <c r="I11" s="123"/>
      <c r="J11" s="81" t="s">
        <v>116</v>
      </c>
      <c r="K11" s="163" t="s">
        <v>11</v>
      </c>
      <c r="L11" s="168">
        <f>+'Jornales_año'!E2</f>
        <v>30</v>
      </c>
      <c r="M11" s="123"/>
    </row>
    <row r="12" ht="14.25" customHeight="1">
      <c r="A12" s="123"/>
      <c r="B12" s="165" t="s">
        <v>186</v>
      </c>
      <c r="C12" s="165" t="s">
        <v>187</v>
      </c>
      <c r="D12" s="154">
        <v>720.0</v>
      </c>
      <c r="E12" s="123"/>
      <c r="F12" s="163" t="s">
        <v>188</v>
      </c>
      <c r="G12" s="163" t="s">
        <v>177</v>
      </c>
      <c r="H12" s="154">
        <v>0.0</v>
      </c>
      <c r="I12" s="123"/>
      <c r="J12" s="81" t="s">
        <v>12</v>
      </c>
      <c r="K12" s="163" t="s">
        <v>11</v>
      </c>
      <c r="L12" s="168">
        <f>+'Jornales_año'!E3</f>
        <v>4.8</v>
      </c>
      <c r="M12" s="123"/>
    </row>
    <row r="13" ht="14.25" customHeight="1">
      <c r="A13" s="123"/>
      <c r="B13" s="165" t="s">
        <v>189</v>
      </c>
      <c r="C13" s="165" t="s">
        <v>187</v>
      </c>
      <c r="D13" s="154">
        <v>60.0</v>
      </c>
      <c r="E13" s="123"/>
      <c r="F13" s="163" t="s">
        <v>190</v>
      </c>
      <c r="G13" s="163" t="s">
        <v>177</v>
      </c>
      <c r="H13" s="154">
        <v>0.0</v>
      </c>
      <c r="I13" s="123"/>
      <c r="J13" s="81" t="s">
        <v>14</v>
      </c>
      <c r="K13" s="163" t="s">
        <v>11</v>
      </c>
      <c r="L13" s="168">
        <f>+'Jornales_año'!E4</f>
        <v>4.8</v>
      </c>
      <c r="M13" s="123"/>
    </row>
    <row r="14" ht="14.25" customHeight="1">
      <c r="A14" s="123"/>
      <c r="B14" s="165" t="s">
        <v>191</v>
      </c>
      <c r="C14" s="165" t="s">
        <v>187</v>
      </c>
      <c r="D14" s="154">
        <v>500.0</v>
      </c>
      <c r="E14" s="123"/>
      <c r="F14" s="163" t="s">
        <v>192</v>
      </c>
      <c r="G14" s="163" t="s">
        <v>177</v>
      </c>
      <c r="H14" s="154">
        <v>0.0</v>
      </c>
      <c r="I14" s="123"/>
      <c r="J14" s="81" t="s">
        <v>16</v>
      </c>
      <c r="K14" s="163" t="s">
        <v>11</v>
      </c>
      <c r="L14" s="168">
        <f>+'Jornales_año'!E5</f>
        <v>1.531914894</v>
      </c>
      <c r="M14" s="123"/>
    </row>
    <row r="15" ht="14.25" customHeight="1">
      <c r="A15" s="123"/>
      <c r="B15" s="165" t="s">
        <v>193</v>
      </c>
      <c r="C15" s="165" t="s">
        <v>187</v>
      </c>
      <c r="D15" s="154">
        <v>0.0</v>
      </c>
      <c r="E15" s="123"/>
      <c r="F15" s="163" t="s">
        <v>194</v>
      </c>
      <c r="G15" s="163" t="s">
        <v>195</v>
      </c>
      <c r="H15" s="154">
        <v>50000.0</v>
      </c>
      <c r="I15" s="123"/>
      <c r="J15" s="81" t="s">
        <v>196</v>
      </c>
      <c r="K15" s="163" t="s">
        <v>11</v>
      </c>
      <c r="L15" s="168">
        <f>+'Jornales_año'!E6</f>
        <v>4.5</v>
      </c>
      <c r="M15" s="123"/>
    </row>
    <row r="16" ht="14.25" customHeight="1">
      <c r="A16" s="123"/>
      <c r="B16" s="165" t="s">
        <v>197</v>
      </c>
      <c r="C16" s="165" t="s">
        <v>180</v>
      </c>
      <c r="D16" s="154">
        <v>2000.0</v>
      </c>
      <c r="E16" s="123"/>
      <c r="F16" s="163" t="s">
        <v>198</v>
      </c>
      <c r="G16" s="163" t="s">
        <v>195</v>
      </c>
      <c r="H16" s="154">
        <v>0.0</v>
      </c>
      <c r="I16" s="123"/>
      <c r="J16" s="81" t="s">
        <v>19</v>
      </c>
      <c r="K16" s="163" t="s">
        <v>11</v>
      </c>
      <c r="L16" s="168">
        <f>+'Jornales_año'!E7</f>
        <v>9</v>
      </c>
      <c r="M16" s="123"/>
    </row>
    <row r="17" ht="14.25" customHeight="1">
      <c r="A17" s="123"/>
      <c r="B17" s="165" t="s">
        <v>199</v>
      </c>
      <c r="C17" s="165" t="s">
        <v>180</v>
      </c>
      <c r="D17" s="154">
        <v>1200.0</v>
      </c>
      <c r="E17" s="123"/>
      <c r="F17" s="163" t="s">
        <v>200</v>
      </c>
      <c r="G17" s="163" t="s">
        <v>195</v>
      </c>
      <c r="H17" s="154">
        <v>50000.0</v>
      </c>
      <c r="I17" s="123"/>
      <c r="J17" s="81" t="s">
        <v>20</v>
      </c>
      <c r="K17" s="163" t="s">
        <v>11</v>
      </c>
      <c r="L17" s="168">
        <f>+'Jornales_año'!E8</f>
        <v>1.8</v>
      </c>
      <c r="M17" s="123"/>
    </row>
    <row r="18" ht="14.25" customHeight="1">
      <c r="A18" s="123"/>
      <c r="B18" s="165" t="s">
        <v>201</v>
      </c>
      <c r="C18" s="165" t="s">
        <v>180</v>
      </c>
      <c r="D18" s="154">
        <v>12.0</v>
      </c>
      <c r="E18" s="123"/>
      <c r="F18" s="163" t="s">
        <v>202</v>
      </c>
      <c r="G18" s="163" t="s">
        <v>184</v>
      </c>
      <c r="H18" s="154">
        <v>1000000.0</v>
      </c>
      <c r="I18" s="123"/>
      <c r="J18" s="81" t="s">
        <v>119</v>
      </c>
      <c r="K18" s="163" t="s">
        <v>11</v>
      </c>
      <c r="L18" s="168">
        <f>+'Jornales_año'!E9</f>
        <v>1.8</v>
      </c>
      <c r="M18" s="123"/>
    </row>
    <row r="19" ht="14.25" customHeight="1">
      <c r="A19" s="123"/>
      <c r="B19" s="165" t="s">
        <v>203</v>
      </c>
      <c r="C19" s="165" t="s">
        <v>180</v>
      </c>
      <c r="D19" s="154">
        <v>40.0</v>
      </c>
      <c r="E19" s="123"/>
      <c r="F19" s="163" t="s">
        <v>204</v>
      </c>
      <c r="G19" s="163" t="s">
        <v>205</v>
      </c>
      <c r="H19" s="154">
        <v>6500.0</v>
      </c>
      <c r="I19" s="123"/>
      <c r="J19" s="81" t="s">
        <v>22</v>
      </c>
      <c r="K19" s="163" t="s">
        <v>11</v>
      </c>
      <c r="L19" s="168">
        <f>+'Jornales_año'!E10</f>
        <v>10</v>
      </c>
      <c r="M19" s="123"/>
    </row>
    <row r="20" ht="14.25" customHeight="1">
      <c r="A20" s="123"/>
      <c r="B20" s="165" t="s">
        <v>206</v>
      </c>
      <c r="C20" s="165" t="s">
        <v>207</v>
      </c>
      <c r="D20" s="154">
        <v>0.1</v>
      </c>
      <c r="E20" s="123"/>
      <c r="F20" s="163" t="s">
        <v>208</v>
      </c>
      <c r="G20" s="163" t="s">
        <v>209</v>
      </c>
      <c r="H20" s="154">
        <v>3500.0</v>
      </c>
      <c r="I20" s="123"/>
      <c r="J20" s="162" t="s">
        <v>210</v>
      </c>
      <c r="K20" s="162"/>
      <c r="L20" s="169">
        <f>SUM(L11:L19)</f>
        <v>68.23191489</v>
      </c>
      <c r="M20" s="123"/>
    </row>
    <row r="21" ht="14.25" customHeight="1">
      <c r="A21" s="123"/>
      <c r="B21" s="165" t="s">
        <v>211</v>
      </c>
      <c r="C21" s="165" t="s">
        <v>207</v>
      </c>
      <c r="D21" s="154">
        <v>0.06</v>
      </c>
      <c r="E21" s="123"/>
      <c r="F21" s="163" t="s">
        <v>212</v>
      </c>
      <c r="G21" s="163" t="s">
        <v>209</v>
      </c>
      <c r="H21" s="154">
        <v>2000.0</v>
      </c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</row>
    <row r="22" ht="14.25" customHeight="1">
      <c r="A22" s="123"/>
      <c r="B22" s="123"/>
      <c r="C22" s="123"/>
      <c r="D22" s="123"/>
      <c r="E22" s="123"/>
      <c r="F22" s="163" t="s">
        <v>213</v>
      </c>
      <c r="G22" s="163" t="s">
        <v>209</v>
      </c>
      <c r="H22" s="154">
        <v>2500.0</v>
      </c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</row>
    <row r="23" ht="14.25" customHeight="1">
      <c r="A23" s="123"/>
      <c r="B23" s="162"/>
      <c r="C23" s="162" t="s">
        <v>173</v>
      </c>
      <c r="D23" s="162" t="s">
        <v>175</v>
      </c>
      <c r="E23" s="123"/>
      <c r="F23" s="170" t="s">
        <v>214</v>
      </c>
      <c r="G23" s="170" t="s">
        <v>209</v>
      </c>
      <c r="H23" s="154">
        <v>2500.0</v>
      </c>
      <c r="I23" s="123"/>
      <c r="J23" s="164" t="s">
        <v>215</v>
      </c>
      <c r="K23" s="7"/>
      <c r="L23" s="7"/>
      <c r="M23" s="7"/>
      <c r="N23" s="7"/>
      <c r="O23" s="7"/>
      <c r="P23" s="7"/>
      <c r="Q23" s="7"/>
      <c r="R23" s="7"/>
      <c r="S23" s="8"/>
      <c r="T23" s="123"/>
    </row>
    <row r="24" ht="14.25" customHeight="1">
      <c r="A24" s="123"/>
      <c r="B24" s="163" t="s">
        <v>216</v>
      </c>
      <c r="C24" s="163" t="s">
        <v>207</v>
      </c>
      <c r="D24" s="171">
        <v>0.06</v>
      </c>
      <c r="E24" s="123"/>
      <c r="F24" s="172" t="s">
        <v>217</v>
      </c>
      <c r="G24" s="172" t="s">
        <v>177</v>
      </c>
      <c r="H24" s="154">
        <v>145500.0</v>
      </c>
      <c r="I24" s="123"/>
      <c r="J24" s="162"/>
      <c r="K24" s="162" t="s">
        <v>173</v>
      </c>
      <c r="L24" s="162">
        <v>1.0</v>
      </c>
      <c r="M24" s="162">
        <v>2.0</v>
      </c>
      <c r="N24" s="162">
        <v>3.0</v>
      </c>
      <c r="O24" s="162">
        <v>4.0</v>
      </c>
      <c r="P24" s="162">
        <v>5.0</v>
      </c>
      <c r="Q24" s="162">
        <v>6.0</v>
      </c>
      <c r="R24" s="162">
        <v>7.0</v>
      </c>
      <c r="S24" s="162" t="s">
        <v>218</v>
      </c>
      <c r="T24" s="123"/>
    </row>
    <row r="25" ht="14.25" customHeight="1">
      <c r="A25" s="123"/>
      <c r="B25" s="163" t="s">
        <v>219</v>
      </c>
      <c r="C25" s="163" t="s">
        <v>207</v>
      </c>
      <c r="D25" s="171">
        <v>0.2</v>
      </c>
      <c r="E25" s="123"/>
      <c r="F25" s="172" t="s">
        <v>220</v>
      </c>
      <c r="G25" s="172" t="s">
        <v>195</v>
      </c>
      <c r="H25" s="154">
        <v>121900.0</v>
      </c>
      <c r="I25" s="123"/>
      <c r="J25" s="163" t="s">
        <v>14</v>
      </c>
      <c r="K25" s="163" t="s">
        <v>11</v>
      </c>
      <c r="L25" s="173">
        <f>'Jornales_año'!H4</f>
        <v>0.48</v>
      </c>
      <c r="M25" s="173">
        <f>'Jornales_año'!K4</f>
        <v>0.288</v>
      </c>
      <c r="N25" s="173">
        <f>'Jornales_año'!N4</f>
        <v>0.288</v>
      </c>
      <c r="O25" s="173"/>
      <c r="P25" s="173"/>
      <c r="Q25" s="173"/>
      <c r="R25" s="173"/>
      <c r="S25" s="173"/>
      <c r="T25" s="123" t="s">
        <v>221</v>
      </c>
    </row>
    <row r="26" ht="14.25" customHeight="1">
      <c r="A26" s="123"/>
      <c r="B26" s="163" t="s">
        <v>222</v>
      </c>
      <c r="C26" s="163" t="s">
        <v>207</v>
      </c>
      <c r="D26" s="171">
        <v>0.1</v>
      </c>
      <c r="E26" s="123"/>
      <c r="F26" s="172" t="s">
        <v>223</v>
      </c>
      <c r="G26" s="172" t="s">
        <v>209</v>
      </c>
      <c r="H26" s="154">
        <v>600.0</v>
      </c>
      <c r="I26" s="123"/>
      <c r="J26" s="163" t="s">
        <v>224</v>
      </c>
      <c r="K26" s="163" t="s">
        <v>11</v>
      </c>
      <c r="L26" s="173">
        <f>'Jornales_año'!H5</f>
        <v>0.1531914894</v>
      </c>
      <c r="M26" s="173">
        <f>'Jornales_año'!K5</f>
        <v>0.09191489362</v>
      </c>
      <c r="N26" s="173">
        <f>'Jornales_año'!N5</f>
        <v>0.09191489362</v>
      </c>
      <c r="O26" s="173"/>
      <c r="P26" s="173"/>
      <c r="Q26" s="173"/>
      <c r="R26" s="173"/>
      <c r="S26" s="173"/>
      <c r="T26" s="123"/>
    </row>
    <row r="27" ht="14.25" customHeight="1">
      <c r="A27" s="123"/>
      <c r="B27" s="163" t="s">
        <v>225</v>
      </c>
      <c r="C27" s="163" t="s">
        <v>207</v>
      </c>
      <c r="D27" s="174">
        <f>((1+D26)*(1+D24))-1</f>
        <v>0.166</v>
      </c>
      <c r="E27" s="123"/>
      <c r="F27" s="123"/>
      <c r="G27" s="123"/>
      <c r="H27" s="123"/>
      <c r="I27" s="123"/>
      <c r="J27" s="163" t="s">
        <v>129</v>
      </c>
      <c r="K27" s="163" t="s">
        <v>11</v>
      </c>
      <c r="L27" s="173">
        <f>'Jornales_año'!H6</f>
        <v>0.45</v>
      </c>
      <c r="M27" s="173">
        <f>'Jornales_año'!K6</f>
        <v>0.27</v>
      </c>
      <c r="N27" s="173">
        <f>'Jornales_año'!N6</f>
        <v>0.27</v>
      </c>
      <c r="O27" s="173"/>
      <c r="P27" s="173"/>
      <c r="Q27" s="173"/>
      <c r="R27" s="173"/>
      <c r="S27" s="173"/>
      <c r="T27" s="123"/>
    </row>
    <row r="28" ht="14.25" customHeight="1">
      <c r="A28" s="123"/>
      <c r="B28" s="123"/>
      <c r="C28" s="123"/>
      <c r="D28" s="123"/>
      <c r="E28" s="123"/>
      <c r="F28" s="159" t="s">
        <v>226</v>
      </c>
      <c r="G28" s="3"/>
      <c r="H28" s="160"/>
      <c r="I28" s="123"/>
      <c r="J28" s="163" t="s">
        <v>227</v>
      </c>
      <c r="K28" s="163" t="s">
        <v>11</v>
      </c>
      <c r="L28" s="173">
        <f>'Jornales_año'!H7</f>
        <v>0.9</v>
      </c>
      <c r="M28" s="173">
        <f>'Jornales_año'!K7</f>
        <v>0.9</v>
      </c>
      <c r="N28" s="173">
        <f>'Jornales_año'!N7</f>
        <v>0.54</v>
      </c>
      <c r="O28" s="173"/>
      <c r="P28" s="173"/>
      <c r="Q28" s="173"/>
      <c r="R28" s="173"/>
      <c r="S28" s="173"/>
      <c r="T28" s="123"/>
    </row>
    <row r="29" ht="14.25" customHeight="1">
      <c r="A29" s="123"/>
      <c r="B29" s="175" t="s">
        <v>228</v>
      </c>
      <c r="C29" s="3"/>
      <c r="D29" s="160"/>
      <c r="E29" s="123"/>
      <c r="F29" s="162" t="s">
        <v>229</v>
      </c>
      <c r="G29" s="162" t="s">
        <v>173</v>
      </c>
      <c r="H29" s="162" t="s">
        <v>230</v>
      </c>
      <c r="I29" s="123"/>
      <c r="J29" s="163" t="s">
        <v>29</v>
      </c>
      <c r="K29" s="163" t="s">
        <v>11</v>
      </c>
      <c r="L29" s="173">
        <f>'Jornales_año'!H11</f>
        <v>11.52</v>
      </c>
      <c r="M29" s="173">
        <f>'Jornales_año'!K11</f>
        <v>8.64</v>
      </c>
      <c r="N29" s="173">
        <f>'Jornales_año'!N11</f>
        <v>8.64</v>
      </c>
      <c r="O29" s="173">
        <f>'Jornales_año'!Q11</f>
        <v>0</v>
      </c>
      <c r="P29" s="173"/>
      <c r="Q29" s="173"/>
      <c r="R29" s="173"/>
      <c r="S29" s="173"/>
      <c r="T29" s="123"/>
    </row>
    <row r="30" ht="14.25" customHeight="1">
      <c r="A30" s="123"/>
      <c r="B30" s="176"/>
      <c r="C30" s="176" t="s">
        <v>173</v>
      </c>
      <c r="D30" s="177" t="s">
        <v>231</v>
      </c>
      <c r="E30" s="123"/>
      <c r="F30" s="163" t="s">
        <v>232</v>
      </c>
      <c r="G30" s="163" t="s">
        <v>233</v>
      </c>
      <c r="H30" s="154">
        <v>500000.0</v>
      </c>
      <c r="I30" s="123"/>
      <c r="J30" s="163" t="s">
        <v>30</v>
      </c>
      <c r="K30" s="163" t="s">
        <v>11</v>
      </c>
      <c r="L30" s="173">
        <f>'Jornales_año'!H12</f>
        <v>9</v>
      </c>
      <c r="M30" s="173">
        <f>'Jornales_año'!K12</f>
        <v>9</v>
      </c>
      <c r="N30" s="173">
        <f>'Jornales_año'!N12</f>
        <v>6</v>
      </c>
      <c r="O30" s="173">
        <f>'Jornales_año'!Q12</f>
        <v>9</v>
      </c>
      <c r="P30" s="173">
        <f>'Jornales_año'!T12</f>
        <v>4</v>
      </c>
      <c r="Q30" s="173">
        <f>'Jornales_año'!W12</f>
        <v>6</v>
      </c>
      <c r="R30" s="173">
        <f>'Jornales_año'!Z12</f>
        <v>6</v>
      </c>
      <c r="S30" s="173">
        <f>'Jornales_año'!Z12</f>
        <v>6</v>
      </c>
      <c r="T30" s="123"/>
    </row>
    <row r="31" ht="14.25" customHeight="1">
      <c r="A31" s="123"/>
      <c r="B31" s="163" t="s">
        <v>234</v>
      </c>
      <c r="C31" s="163" t="s">
        <v>235</v>
      </c>
      <c r="D31" s="178">
        <v>1500.0</v>
      </c>
      <c r="E31" s="123"/>
      <c r="F31" s="163" t="s">
        <v>236</v>
      </c>
      <c r="G31" s="163" t="s">
        <v>237</v>
      </c>
      <c r="H31" s="154">
        <v>2500000.0</v>
      </c>
      <c r="I31" s="123"/>
      <c r="J31" s="179" t="s">
        <v>31</v>
      </c>
      <c r="K31" s="163" t="s">
        <v>11</v>
      </c>
      <c r="L31" s="180">
        <f>'Jornales_año'!H13</f>
        <v>0</v>
      </c>
      <c r="M31" s="173" t="str">
        <f>'Jornales_año'!K13</f>
        <v/>
      </c>
      <c r="N31" s="173" t="str">
        <f>'Jornales_año'!N13</f>
        <v/>
      </c>
      <c r="O31" s="173" t="str">
        <f>'Jornales_año'!Q13</f>
        <v/>
      </c>
      <c r="P31" s="173" t="str">
        <f>'Jornales_año'!T13</f>
        <v/>
      </c>
      <c r="Q31" s="173" t="str">
        <f>'Jornales_año'!W13</f>
        <v/>
      </c>
      <c r="R31" s="173" t="str">
        <f>'Jornales_año'!Z13</f>
        <v/>
      </c>
      <c r="S31" s="173"/>
      <c r="T31" s="123"/>
    </row>
    <row r="32" ht="14.25" customHeight="1">
      <c r="A32" s="123"/>
      <c r="B32" s="163" t="s">
        <v>238</v>
      </c>
      <c r="C32" s="163" t="s">
        <v>235</v>
      </c>
      <c r="D32" s="178">
        <v>1200.0</v>
      </c>
      <c r="E32" s="123"/>
      <c r="F32" s="181"/>
      <c r="G32" s="123"/>
      <c r="H32" s="181"/>
      <c r="I32" s="123"/>
      <c r="J32" s="163" t="s">
        <v>32</v>
      </c>
      <c r="K32" s="163" t="s">
        <v>11</v>
      </c>
      <c r="L32" s="173">
        <f>'Jornales_año'!H16</f>
        <v>4.8</v>
      </c>
      <c r="M32" s="180">
        <f>'Jornales_año'!K16</f>
        <v>4.8</v>
      </c>
      <c r="N32" s="180">
        <f>'Jornales_año'!N16</f>
        <v>8.64</v>
      </c>
      <c r="O32" s="180">
        <f>'Jornales_año'!Q16</f>
        <v>7.2</v>
      </c>
      <c r="P32" s="180">
        <f>'Jornales_año'!T16</f>
        <v>7.2</v>
      </c>
      <c r="Q32" s="180">
        <f>'Jornales_año'!W16</f>
        <v>7.2</v>
      </c>
      <c r="R32" s="180">
        <f>'Jornales_año'!Z16</f>
        <v>7.2</v>
      </c>
      <c r="S32" s="180">
        <f>'Jornales_año'!Z16</f>
        <v>7.2</v>
      </c>
      <c r="T32" s="123"/>
    </row>
    <row r="33" ht="14.25" customHeight="1">
      <c r="A33" s="123"/>
      <c r="B33" s="163" t="s">
        <v>239</v>
      </c>
      <c r="C33" s="163" t="s">
        <v>235</v>
      </c>
      <c r="D33" s="178">
        <v>900.0</v>
      </c>
      <c r="E33" s="123"/>
      <c r="F33" s="182" t="s">
        <v>240</v>
      </c>
      <c r="G33" s="183"/>
      <c r="H33" s="184"/>
      <c r="I33" s="123"/>
      <c r="J33" s="163" t="s">
        <v>33</v>
      </c>
      <c r="K33" s="163" t="s">
        <v>11</v>
      </c>
      <c r="L33" s="173">
        <f>'Jornales_año'!H17</f>
        <v>0.48</v>
      </c>
      <c r="M33" s="173">
        <f>'Jornales_año'!K17</f>
        <v>0.48</v>
      </c>
      <c r="N33" s="173">
        <f>'Jornales_año'!N17</f>
        <v>0.72</v>
      </c>
      <c r="O33" s="173">
        <f>'Jornales_año'!Q17</f>
        <v>0.72</v>
      </c>
      <c r="P33" s="173">
        <f>'Jornales_año'!T17</f>
        <v>0.96</v>
      </c>
      <c r="Q33" s="173">
        <f>'Jornales_año'!W17</f>
        <v>0.96</v>
      </c>
      <c r="R33" s="173">
        <f>'Jornales_año'!Z17</f>
        <v>0.96</v>
      </c>
      <c r="S33" s="173">
        <f>'Jornales_año'!Z17</f>
        <v>0.96</v>
      </c>
      <c r="T33" s="123"/>
    </row>
    <row r="34" ht="14.25" customHeight="1">
      <c r="A34" s="123"/>
      <c r="B34" s="163" t="s">
        <v>241</v>
      </c>
      <c r="C34" s="163" t="s">
        <v>235</v>
      </c>
      <c r="D34" s="178">
        <v>600.0</v>
      </c>
      <c r="E34" s="123"/>
      <c r="F34" s="163" t="s">
        <v>242</v>
      </c>
      <c r="G34" s="163" t="s">
        <v>243</v>
      </c>
      <c r="H34" s="154">
        <v>0.0</v>
      </c>
      <c r="I34" s="123"/>
      <c r="J34" s="163" t="s">
        <v>20</v>
      </c>
      <c r="K34" s="163" t="s">
        <v>11</v>
      </c>
      <c r="L34" s="173">
        <f>'Jornales_año'!H8</f>
        <v>1.2</v>
      </c>
      <c r="M34" s="173">
        <f>'Jornales_año'!K8</f>
        <v>1.2</v>
      </c>
      <c r="N34" s="173">
        <f>'Jornales_año'!N8</f>
        <v>1.2</v>
      </c>
      <c r="O34" s="173">
        <f>'Jornales_año'!Q8</f>
        <v>1.2</v>
      </c>
      <c r="P34" s="173">
        <f>'Jornales_año'!T8</f>
        <v>0</v>
      </c>
      <c r="Q34" s="173">
        <f>'Jornales_año'!W8</f>
        <v>1.2</v>
      </c>
      <c r="R34" s="173">
        <f>'Jornales_año'!Z8</f>
        <v>0</v>
      </c>
      <c r="S34" s="173">
        <f>'Jornales_año'!Z8</f>
        <v>0</v>
      </c>
      <c r="T34" s="123"/>
    </row>
    <row r="35" ht="14.25" customHeight="1">
      <c r="A35" s="123"/>
      <c r="B35" s="163" t="s">
        <v>244</v>
      </c>
      <c r="C35" s="163" t="s">
        <v>235</v>
      </c>
      <c r="D35" s="178">
        <v>300.0</v>
      </c>
      <c r="E35" s="123"/>
      <c r="F35" s="123"/>
      <c r="G35" s="123"/>
      <c r="H35" s="123"/>
      <c r="I35" s="123"/>
      <c r="J35" s="163" t="s">
        <v>34</v>
      </c>
      <c r="K35" s="163" t="s">
        <v>11</v>
      </c>
      <c r="L35" s="173">
        <f>'Jornales_año'!H14</f>
        <v>4.5</v>
      </c>
      <c r="M35" s="173">
        <f>'Jornales_año'!K14</f>
        <v>4.5</v>
      </c>
      <c r="N35" s="173">
        <f>'Jornales_año'!N14</f>
        <v>3</v>
      </c>
      <c r="O35" s="173">
        <f>'Jornales_año'!Q14</f>
        <v>2</v>
      </c>
      <c r="P35" s="173">
        <f>'Jornales_año'!T14</f>
        <v>1</v>
      </c>
      <c r="Q35" s="173">
        <f>'Jornales_año'!W14</f>
        <v>3</v>
      </c>
      <c r="R35" s="173">
        <f>'Jornales_año'!Z14</f>
        <v>3</v>
      </c>
      <c r="S35" s="173">
        <f>'Jornales_año'!Z14</f>
        <v>3</v>
      </c>
      <c r="T35" s="123"/>
    </row>
    <row r="36" ht="14.25" customHeight="1">
      <c r="A36" s="123"/>
      <c r="B36" s="163" t="s">
        <v>245</v>
      </c>
      <c r="C36" s="163" t="s">
        <v>235</v>
      </c>
      <c r="D36" s="178">
        <v>0.0</v>
      </c>
      <c r="E36" s="123"/>
      <c r="F36" s="123"/>
      <c r="G36" s="123"/>
      <c r="H36" s="123"/>
      <c r="I36" s="123"/>
      <c r="J36" s="163" t="s">
        <v>246</v>
      </c>
      <c r="K36" s="163" t="s">
        <v>11</v>
      </c>
      <c r="L36" s="173" t="str">
        <f>'Jornales_año'!H15</f>
        <v/>
      </c>
      <c r="M36" s="173" t="str">
        <f>'Jornales_año'!K15</f>
        <v/>
      </c>
      <c r="N36" s="173">
        <f>'Jornales_año'!N15</f>
        <v>12.5</v>
      </c>
      <c r="O36" s="173">
        <f>'Jornales_año'!Q15</f>
        <v>15</v>
      </c>
      <c r="P36" s="173">
        <f>'Jornales_año'!T15</f>
        <v>20</v>
      </c>
      <c r="Q36" s="173">
        <f>'Jornales_año'!W15</f>
        <v>20</v>
      </c>
      <c r="R36" s="173">
        <f>'Jornales_año'!Z15</f>
        <v>20</v>
      </c>
      <c r="S36" s="173">
        <f>'Jornales_año'!Z15</f>
        <v>20</v>
      </c>
      <c r="T36" s="123"/>
      <c r="U36" s="185"/>
    </row>
    <row r="37" ht="14.25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63" t="s">
        <v>35</v>
      </c>
      <c r="K37" s="163" t="s">
        <v>11</v>
      </c>
      <c r="L37" s="173">
        <f>'Jornales_año'!H18</f>
        <v>1.92</v>
      </c>
      <c r="M37" s="173">
        <f>'Jornales_año'!K18</f>
        <v>4.8</v>
      </c>
      <c r="N37" s="173">
        <f>'Jornales_año'!N18</f>
        <v>5.76</v>
      </c>
      <c r="O37" s="173" t="str">
        <f>'Jornales_año'!Q18</f>
        <v/>
      </c>
      <c r="P37" s="173" t="str">
        <f>'Jornales_año'!T18</f>
        <v/>
      </c>
      <c r="Q37" s="173" t="str">
        <f>'Jornales_año'!W18</f>
        <v/>
      </c>
      <c r="R37" s="173" t="str">
        <f>'Jornales_año'!Z18</f>
        <v/>
      </c>
      <c r="S37" s="173" t="str">
        <f>'Jornales_año'!AA18</f>
        <v/>
      </c>
      <c r="T37" s="123"/>
    </row>
    <row r="38" ht="14.25" customHeight="1">
      <c r="A38" s="123"/>
      <c r="B38" s="186" t="s">
        <v>247</v>
      </c>
      <c r="C38" s="187"/>
      <c r="D38" s="188"/>
      <c r="E38" s="123"/>
      <c r="F38" s="123"/>
      <c r="G38" s="123"/>
      <c r="H38" s="123"/>
      <c r="I38" s="123"/>
      <c r="J38" s="163" t="s">
        <v>248</v>
      </c>
      <c r="K38" s="163" t="s">
        <v>11</v>
      </c>
      <c r="L38" s="173" t="str">
        <f>'Jornales_año'!H19</f>
        <v/>
      </c>
      <c r="M38" s="173" t="str">
        <f>'Jornales_año'!K19</f>
        <v/>
      </c>
      <c r="N38" s="173" t="str">
        <f>'Jornales_año'!N19</f>
        <v/>
      </c>
      <c r="O38" s="173">
        <f>'Jornales_año'!Q19</f>
        <v>9.6</v>
      </c>
      <c r="P38" s="173">
        <f>'Jornales_año'!T19</f>
        <v>9.6</v>
      </c>
      <c r="Q38" s="173">
        <f>'Jornales_año'!W19</f>
        <v>9.6</v>
      </c>
      <c r="R38" s="173">
        <f>'Jornales_año'!Z19</f>
        <v>14.4</v>
      </c>
      <c r="S38" s="173">
        <f>'Jornales_año'!Z19</f>
        <v>14.4</v>
      </c>
      <c r="T38" s="123"/>
    </row>
    <row r="39" ht="14.25" customHeight="1">
      <c r="A39" s="123"/>
      <c r="B39" s="189"/>
      <c r="C39" s="190" t="s">
        <v>249</v>
      </c>
      <c r="D39" s="190" t="s">
        <v>175</v>
      </c>
      <c r="E39" s="123"/>
      <c r="F39" s="123"/>
      <c r="G39" s="123"/>
      <c r="H39" s="123"/>
      <c r="I39" s="123"/>
      <c r="J39" s="163" t="s">
        <v>37</v>
      </c>
      <c r="K39" s="163" t="s">
        <v>11</v>
      </c>
      <c r="L39" s="173">
        <f>'Jornales_año'!G10</f>
        <v>4</v>
      </c>
      <c r="M39" s="173">
        <f>'Jornales_año'!K10</f>
        <v>0</v>
      </c>
      <c r="N39" s="173">
        <f>'Jornales_año'!N10</f>
        <v>4</v>
      </c>
      <c r="O39" s="173">
        <f>'Jornales_año'!Q10</f>
        <v>0</v>
      </c>
      <c r="P39" s="173">
        <f>'Jornales_año'!T10</f>
        <v>4</v>
      </c>
      <c r="Q39" s="173">
        <f>'Jornales_año'!W10</f>
        <v>0</v>
      </c>
      <c r="R39" s="173">
        <f>'Jornales_año'!Z10</f>
        <v>0</v>
      </c>
      <c r="S39" s="173">
        <f>'Jornales_año'!Z10</f>
        <v>0</v>
      </c>
      <c r="T39" s="123"/>
    </row>
    <row r="40" ht="14.25" customHeight="1">
      <c r="A40" s="123"/>
      <c r="B40" s="90" t="s">
        <v>250</v>
      </c>
      <c r="C40" s="90" t="s">
        <v>251</v>
      </c>
      <c r="D40" s="90">
        <f>D14*D18</f>
        <v>6000</v>
      </c>
      <c r="E40" s="123"/>
      <c r="F40" s="123"/>
      <c r="G40" s="123"/>
      <c r="H40" s="123"/>
      <c r="I40" s="123"/>
      <c r="J40" s="162" t="s">
        <v>252</v>
      </c>
      <c r="K40" s="162" t="s">
        <v>253</v>
      </c>
      <c r="L40" s="191">
        <f t="shared" ref="L40:S40" si="1">+SUM(L25:L39)</f>
        <v>39.40319149</v>
      </c>
      <c r="M40" s="191">
        <f t="shared" si="1"/>
        <v>34.96991489</v>
      </c>
      <c r="N40" s="191">
        <f t="shared" si="1"/>
        <v>51.64991489</v>
      </c>
      <c r="O40" s="191">
        <f t="shared" si="1"/>
        <v>44.72</v>
      </c>
      <c r="P40" s="191">
        <f t="shared" si="1"/>
        <v>46.76</v>
      </c>
      <c r="Q40" s="191">
        <f t="shared" si="1"/>
        <v>47.96</v>
      </c>
      <c r="R40" s="191">
        <f t="shared" si="1"/>
        <v>51.56</v>
      </c>
      <c r="S40" s="191">
        <f t="shared" si="1"/>
        <v>51.56</v>
      </c>
      <c r="T40" s="123"/>
    </row>
    <row r="41" ht="14.25" customHeight="1">
      <c r="A41" s="123"/>
      <c r="B41" s="90" t="s">
        <v>254</v>
      </c>
      <c r="C41" s="90" t="s">
        <v>251</v>
      </c>
      <c r="D41" s="90">
        <f>D14*D18</f>
        <v>6000</v>
      </c>
      <c r="E41" s="123"/>
      <c r="F41" s="123"/>
      <c r="G41" s="123"/>
      <c r="H41" s="123"/>
      <c r="I41" s="123"/>
      <c r="J41" s="123"/>
      <c r="K41" s="123"/>
      <c r="L41" s="192"/>
      <c r="M41" s="192"/>
      <c r="N41" s="192"/>
      <c r="O41" s="192"/>
      <c r="P41" s="192"/>
      <c r="Q41" s="192"/>
      <c r="R41" s="192"/>
      <c r="S41" s="123"/>
      <c r="T41" s="123"/>
    </row>
    <row r="42" ht="14.25" customHeight="1">
      <c r="A42" s="123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</row>
    <row r="43" ht="14.25" customHeight="1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</row>
    <row r="44" ht="14.25" customHeight="1">
      <c r="A44" s="123"/>
      <c r="B44" s="193" t="s">
        <v>255</v>
      </c>
      <c r="C44" s="187"/>
      <c r="D44" s="188"/>
      <c r="E44" s="123"/>
      <c r="F44" s="123"/>
      <c r="G44" s="123"/>
      <c r="H44" s="123"/>
      <c r="I44" s="123"/>
      <c r="J44" s="194" t="s">
        <v>256</v>
      </c>
      <c r="K44" s="183"/>
      <c r="L44" s="183"/>
      <c r="M44" s="183"/>
      <c r="N44" s="183"/>
      <c r="O44" s="183"/>
      <c r="P44" s="183"/>
      <c r="Q44" s="183"/>
      <c r="R44" s="195"/>
      <c r="S44" s="123"/>
      <c r="T44" s="123"/>
    </row>
    <row r="45" ht="14.25" customHeight="1">
      <c r="A45" s="123"/>
      <c r="B45" s="196"/>
      <c r="C45" s="197" t="s">
        <v>249</v>
      </c>
      <c r="D45" s="197" t="s">
        <v>175</v>
      </c>
      <c r="E45" s="123"/>
      <c r="F45" s="123"/>
      <c r="G45" s="123"/>
      <c r="H45" s="123"/>
      <c r="I45" s="123"/>
      <c r="J45" s="176"/>
      <c r="K45" s="176" t="s">
        <v>173</v>
      </c>
      <c r="L45" s="176">
        <v>1.0</v>
      </c>
      <c r="M45" s="176">
        <v>2.0</v>
      </c>
      <c r="N45" s="176">
        <v>3.0</v>
      </c>
      <c r="O45" s="176">
        <v>4.0</v>
      </c>
      <c r="P45" s="176">
        <v>5.0</v>
      </c>
      <c r="Q45" s="176">
        <v>6.0</v>
      </c>
      <c r="R45" s="177" t="s">
        <v>257</v>
      </c>
      <c r="S45" s="123"/>
      <c r="T45" s="123"/>
    </row>
    <row r="46" ht="14.25" customHeight="1">
      <c r="A46" s="123"/>
      <c r="B46" s="90" t="s">
        <v>258</v>
      </c>
      <c r="C46" s="90" t="s">
        <v>259</v>
      </c>
      <c r="D46" s="90">
        <f>D15*D19</f>
        <v>0</v>
      </c>
      <c r="E46" s="123"/>
      <c r="F46" s="123"/>
      <c r="G46" s="123"/>
      <c r="H46" s="123"/>
      <c r="I46" s="123"/>
      <c r="J46" s="163" t="s">
        <v>47</v>
      </c>
      <c r="K46" s="163" t="s">
        <v>11</v>
      </c>
      <c r="L46" s="173"/>
      <c r="M46" s="173"/>
      <c r="N46" s="173">
        <f>'Jornales_año'!N21</f>
        <v>9</v>
      </c>
      <c r="O46" s="173">
        <f>'Jornales_año'!Q21</f>
        <v>18</v>
      </c>
      <c r="P46" s="173">
        <f>'Jornales_año'!T21</f>
        <v>27</v>
      </c>
      <c r="Q46" s="173">
        <f>'Jornales_año'!W21</f>
        <v>36</v>
      </c>
      <c r="R46" s="173">
        <f>'Jornales_año'!Z21</f>
        <v>45.45454545</v>
      </c>
      <c r="S46" s="123"/>
      <c r="T46" s="123"/>
    </row>
    <row r="47" ht="14.25" customHeight="1">
      <c r="A47" s="123"/>
      <c r="B47" s="90" t="s">
        <v>260</v>
      </c>
      <c r="C47" s="90" t="s">
        <v>259</v>
      </c>
      <c r="D47" s="90">
        <f>D15*D19</f>
        <v>0</v>
      </c>
      <c r="E47" s="123"/>
      <c r="F47" s="123"/>
      <c r="G47" s="123"/>
      <c r="H47" s="123"/>
      <c r="I47" s="123"/>
      <c r="J47" s="163" t="s">
        <v>49</v>
      </c>
      <c r="K47" s="163" t="s">
        <v>11</v>
      </c>
      <c r="L47" s="173"/>
      <c r="M47" s="173"/>
      <c r="N47" s="173">
        <f>'Jornales_año'!N22</f>
        <v>0.5</v>
      </c>
      <c r="O47" s="173">
        <f>'Jornales_año'!Q22</f>
        <v>1</v>
      </c>
      <c r="P47" s="173">
        <f>'Jornales_año'!T22</f>
        <v>1.5</v>
      </c>
      <c r="Q47" s="173">
        <f>'Jornales_año'!W22</f>
        <v>2</v>
      </c>
      <c r="R47" s="173">
        <f>'Jornales_año'!Z22</f>
        <v>2.5</v>
      </c>
      <c r="S47" s="123"/>
      <c r="T47" s="123"/>
    </row>
    <row r="48" ht="14.25" customHeight="1">
      <c r="A48" s="123"/>
      <c r="B48" s="123"/>
      <c r="C48" s="123"/>
      <c r="D48" s="123"/>
      <c r="E48" s="123"/>
      <c r="F48" s="123"/>
      <c r="G48" s="123"/>
      <c r="H48" s="123"/>
      <c r="I48" s="123"/>
      <c r="J48" s="163" t="s">
        <v>50</v>
      </c>
      <c r="K48" s="163" t="s">
        <v>11</v>
      </c>
      <c r="L48" s="173"/>
      <c r="M48" s="173"/>
      <c r="N48" s="173">
        <f>'Jornales_año'!N23</f>
        <v>0.8571428571</v>
      </c>
      <c r="O48" s="173">
        <v>0.6</v>
      </c>
      <c r="P48" s="173">
        <f>'Jornales_año'!T23</f>
        <v>2.571428571</v>
      </c>
      <c r="Q48" s="173">
        <f>'Jornales_año'!W23</f>
        <v>3.428571429</v>
      </c>
      <c r="R48" s="173">
        <f>'Jornales_año'!Z23</f>
        <v>4.285714286</v>
      </c>
      <c r="S48" s="123"/>
      <c r="T48" s="123"/>
    </row>
    <row r="49" ht="14.2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70" t="s">
        <v>51</v>
      </c>
      <c r="K49" s="170" t="s">
        <v>11</v>
      </c>
      <c r="L49" s="198"/>
      <c r="M49" s="198"/>
      <c r="N49" s="198">
        <f>'Jornales_año'!N24</f>
        <v>0.25</v>
      </c>
      <c r="O49" s="198">
        <f>'Jornales_año'!Q24</f>
        <v>0.5</v>
      </c>
      <c r="P49" s="198">
        <f>'Jornales_año'!T24</f>
        <v>0.75</v>
      </c>
      <c r="Q49" s="198">
        <f>'Jornales_año'!W24</f>
        <v>1</v>
      </c>
      <c r="R49" s="198">
        <f>'Jornales_año'!Z24</f>
        <v>1.25</v>
      </c>
      <c r="S49" s="123"/>
      <c r="T49" s="123"/>
    </row>
    <row r="50" ht="14.2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76" t="s">
        <v>261</v>
      </c>
      <c r="K50" s="176" t="s">
        <v>253</v>
      </c>
      <c r="L50" s="176"/>
      <c r="M50" s="176"/>
      <c r="N50" s="199">
        <f t="shared" ref="N50:R50" si="2">SUM(N46:N49)</f>
        <v>10.60714286</v>
      </c>
      <c r="O50" s="199">
        <f t="shared" si="2"/>
        <v>20.1</v>
      </c>
      <c r="P50" s="199">
        <f t="shared" si="2"/>
        <v>31.82142857</v>
      </c>
      <c r="Q50" s="199">
        <f t="shared" si="2"/>
        <v>42.42857143</v>
      </c>
      <c r="R50" s="199">
        <f t="shared" si="2"/>
        <v>53.49025974</v>
      </c>
      <c r="S50" s="123"/>
      <c r="T50" s="123"/>
    </row>
    <row r="51" ht="14.2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</row>
    <row r="52" ht="14.2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200" t="s">
        <v>262</v>
      </c>
      <c r="K52" s="183"/>
      <c r="L52" s="195"/>
      <c r="M52" s="123"/>
      <c r="N52" s="123"/>
      <c r="O52" s="123"/>
      <c r="P52" s="123"/>
      <c r="Q52" s="123"/>
      <c r="R52" s="123"/>
      <c r="S52" s="123"/>
      <c r="T52" s="123"/>
    </row>
    <row r="53" ht="14.2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201" t="s">
        <v>182</v>
      </c>
      <c r="K53" s="202" t="s">
        <v>173</v>
      </c>
      <c r="L53" s="202" t="s">
        <v>9</v>
      </c>
      <c r="M53" s="123"/>
      <c r="N53" s="123"/>
      <c r="O53" s="123"/>
      <c r="P53" s="123"/>
      <c r="Q53" s="123"/>
      <c r="R53" s="123"/>
      <c r="S53" s="123"/>
      <c r="T53" s="123"/>
    </row>
    <row r="54" ht="14.2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36" t="s">
        <v>12</v>
      </c>
      <c r="K54" s="136" t="s">
        <v>11</v>
      </c>
      <c r="L54" s="203">
        <f>'Jornales_año'!E29</f>
        <v>0.4</v>
      </c>
      <c r="M54" s="123"/>
      <c r="N54" s="123"/>
      <c r="O54" s="123"/>
      <c r="P54" s="123"/>
      <c r="Q54" s="123"/>
      <c r="R54" s="123"/>
      <c r="S54" s="123"/>
      <c r="T54" s="123"/>
    </row>
    <row r="55" ht="14.2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36" t="s">
        <v>14</v>
      </c>
      <c r="K55" s="136" t="s">
        <v>11</v>
      </c>
      <c r="L55" s="203">
        <f>'Jornales_año'!E30</f>
        <v>0.4</v>
      </c>
      <c r="M55" s="123"/>
      <c r="N55" s="123"/>
      <c r="O55" s="123"/>
      <c r="P55" s="123"/>
      <c r="Q55" s="123"/>
      <c r="R55" s="123"/>
      <c r="S55" s="123"/>
      <c r="T55" s="123"/>
    </row>
    <row r="56" ht="14.25" customHeight="1">
      <c r="A56" s="123"/>
      <c r="B56" s="123"/>
      <c r="C56" s="123"/>
      <c r="D56" s="123"/>
      <c r="E56" s="123"/>
      <c r="F56" s="204"/>
      <c r="G56" s="123"/>
      <c r="H56" s="123"/>
      <c r="I56" s="123"/>
      <c r="J56" s="136" t="s">
        <v>16</v>
      </c>
      <c r="K56" s="136" t="s">
        <v>11</v>
      </c>
      <c r="L56" s="203">
        <f>'Jornales_año'!E31</f>
        <v>0.1276595745</v>
      </c>
      <c r="M56" s="123"/>
      <c r="N56" s="123"/>
      <c r="O56" s="123"/>
      <c r="P56" s="123"/>
      <c r="Q56" s="123"/>
      <c r="R56" s="123"/>
      <c r="S56" s="123"/>
      <c r="T56" s="123"/>
    </row>
    <row r="57" ht="14.2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36" t="s">
        <v>129</v>
      </c>
      <c r="K57" s="136" t="s">
        <v>11</v>
      </c>
      <c r="L57" s="203">
        <f>'Jornales_año'!E32</f>
        <v>0.375</v>
      </c>
      <c r="M57" s="123"/>
      <c r="N57" s="123"/>
      <c r="O57" s="123"/>
      <c r="P57" s="123"/>
      <c r="Q57" s="123"/>
      <c r="R57" s="123"/>
      <c r="S57" s="123"/>
      <c r="T57" s="123"/>
    </row>
    <row r="58" ht="14.2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36" t="s">
        <v>86</v>
      </c>
      <c r="K58" s="136" t="s">
        <v>11</v>
      </c>
      <c r="L58" s="203">
        <f>'Jornales_año'!E33</f>
        <v>0.75</v>
      </c>
      <c r="M58" s="123"/>
      <c r="N58" s="123"/>
      <c r="O58" s="123"/>
      <c r="P58" s="123"/>
      <c r="Q58" s="123"/>
      <c r="R58" s="123"/>
      <c r="S58" s="123"/>
      <c r="T58" s="123"/>
    </row>
    <row r="59" ht="14.2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36" t="s">
        <v>70</v>
      </c>
      <c r="K59" s="136" t="s">
        <v>11</v>
      </c>
      <c r="L59" s="203">
        <f>'Jornales_año'!E34</f>
        <v>0.3</v>
      </c>
      <c r="M59" s="123"/>
      <c r="N59" s="123"/>
      <c r="O59" s="123"/>
      <c r="P59" s="123"/>
      <c r="Q59" s="123"/>
      <c r="R59" s="123"/>
      <c r="S59" s="123"/>
      <c r="T59" s="123"/>
    </row>
    <row r="60" ht="14.2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36" t="s">
        <v>21</v>
      </c>
      <c r="K60" s="136" t="s">
        <v>11</v>
      </c>
      <c r="L60" s="203">
        <f>'Jornales_año'!E35</f>
        <v>0.15</v>
      </c>
      <c r="M60" s="123"/>
      <c r="N60" s="123"/>
      <c r="O60" s="123"/>
      <c r="P60" s="123"/>
      <c r="Q60" s="123"/>
      <c r="R60" s="123"/>
      <c r="S60" s="123"/>
      <c r="T60" s="123"/>
    </row>
    <row r="61" ht="14.2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205" t="s">
        <v>263</v>
      </c>
      <c r="K61" s="205" t="s">
        <v>253</v>
      </c>
      <c r="L61" s="206">
        <f>SUM(L54:L60)</f>
        <v>2.502659574</v>
      </c>
      <c r="M61" s="123"/>
      <c r="N61" s="123"/>
      <c r="O61" s="123"/>
      <c r="P61" s="123"/>
      <c r="Q61" s="123"/>
      <c r="R61" s="123"/>
      <c r="S61" s="123"/>
      <c r="T61" s="123"/>
    </row>
    <row r="62" ht="14.2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</row>
    <row r="63" ht="14.2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94" t="s">
        <v>264</v>
      </c>
      <c r="K63" s="183"/>
      <c r="L63" s="183"/>
      <c r="M63" s="183"/>
      <c r="N63" s="195"/>
      <c r="O63" s="123"/>
      <c r="P63" s="123"/>
      <c r="Q63" s="123"/>
      <c r="R63" s="123"/>
      <c r="S63" s="123"/>
      <c r="T63" s="123"/>
    </row>
    <row r="64" ht="14.2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77" t="s">
        <v>182</v>
      </c>
      <c r="K64" s="176" t="s">
        <v>173</v>
      </c>
      <c r="L64" s="202" t="s">
        <v>9</v>
      </c>
      <c r="M64" s="202">
        <v>1.0</v>
      </c>
      <c r="N64" s="202">
        <v>2.0</v>
      </c>
      <c r="O64" s="123"/>
      <c r="P64" s="123"/>
      <c r="Q64" s="123"/>
      <c r="R64" s="123"/>
      <c r="S64" s="123"/>
      <c r="T64" s="123"/>
    </row>
    <row r="65" ht="14.2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30" t="s">
        <v>12</v>
      </c>
      <c r="K65" s="207" t="s">
        <v>13</v>
      </c>
      <c r="L65" s="203">
        <f>'Jornales_año'!E40</f>
        <v>0</v>
      </c>
      <c r="M65" s="203"/>
      <c r="N65" s="203"/>
      <c r="O65" s="123"/>
      <c r="P65" s="123"/>
      <c r="Q65" s="123"/>
      <c r="R65" s="123"/>
      <c r="S65" s="123"/>
      <c r="T65" s="123"/>
    </row>
    <row r="66" ht="14.2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30" t="s">
        <v>14</v>
      </c>
      <c r="K66" s="207" t="s">
        <v>15</v>
      </c>
      <c r="L66" s="203">
        <f>'Jornales_año'!E41</f>
        <v>2.5</v>
      </c>
      <c r="M66" s="203"/>
      <c r="N66" s="203"/>
      <c r="O66" s="123"/>
      <c r="P66" s="123"/>
      <c r="Q66" s="123"/>
      <c r="R66" s="123"/>
      <c r="S66" s="123"/>
      <c r="T66" s="123"/>
    </row>
    <row r="67" ht="14.2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30" t="s">
        <v>16</v>
      </c>
      <c r="K67" s="207" t="s">
        <v>17</v>
      </c>
      <c r="L67" s="203">
        <f>'Jornales_año'!E42</f>
        <v>1.063829787</v>
      </c>
      <c r="M67" s="203"/>
      <c r="N67" s="203"/>
      <c r="O67" s="123"/>
      <c r="P67" s="123"/>
      <c r="Q67" s="123"/>
      <c r="R67" s="123"/>
      <c r="S67" s="123"/>
      <c r="T67" s="123"/>
    </row>
    <row r="68" ht="14.2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30" t="s">
        <v>129</v>
      </c>
      <c r="K68" s="207" t="s">
        <v>17</v>
      </c>
      <c r="L68" s="203">
        <f>'Jornales_año'!E43</f>
        <v>2.5</v>
      </c>
      <c r="M68" s="203"/>
      <c r="N68" s="203"/>
      <c r="O68" s="123"/>
      <c r="P68" s="123"/>
      <c r="Q68" s="123"/>
      <c r="R68" s="123"/>
      <c r="S68" s="123"/>
      <c r="T68" s="123"/>
    </row>
    <row r="69" ht="14.2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30" t="s">
        <v>86</v>
      </c>
      <c r="K69" s="207" t="s">
        <v>17</v>
      </c>
      <c r="L69" s="203">
        <f>'Jornales_año'!E44</f>
        <v>5</v>
      </c>
      <c r="M69" s="203"/>
      <c r="N69" s="203"/>
      <c r="O69" s="123"/>
      <c r="P69" s="123"/>
      <c r="Q69" s="123"/>
      <c r="R69" s="123"/>
      <c r="S69" s="123"/>
      <c r="T69" s="123"/>
    </row>
    <row r="70" ht="14.2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30" t="s">
        <v>70</v>
      </c>
      <c r="K70" s="207" t="s">
        <v>17</v>
      </c>
      <c r="L70" s="203">
        <f>'Jornales_año'!E45</f>
        <v>2.5</v>
      </c>
      <c r="M70" s="203"/>
      <c r="N70" s="203"/>
      <c r="O70" s="123"/>
      <c r="P70" s="123"/>
      <c r="Q70" s="123"/>
      <c r="R70" s="123"/>
      <c r="S70" s="123"/>
      <c r="T70" s="123"/>
    </row>
    <row r="71" ht="14.2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30" t="s">
        <v>21</v>
      </c>
      <c r="K71" s="207" t="s">
        <v>17</v>
      </c>
      <c r="L71" s="203">
        <f>'Jornales_año'!E46</f>
        <v>2.5</v>
      </c>
      <c r="M71" s="203"/>
      <c r="N71" s="203"/>
      <c r="O71" s="123"/>
      <c r="P71" s="123"/>
      <c r="Q71" s="123"/>
      <c r="R71" s="123"/>
      <c r="S71" s="123"/>
      <c r="T71" s="123"/>
    </row>
    <row r="72" ht="14.2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43" t="s">
        <v>265</v>
      </c>
      <c r="K72" s="207" t="s">
        <v>17</v>
      </c>
      <c r="L72" s="203"/>
      <c r="M72" s="203">
        <f>'Jornales_año'!H47</f>
        <v>3.75</v>
      </c>
      <c r="N72" s="203">
        <f>'Jornales_año'!K47</f>
        <v>5</v>
      </c>
      <c r="O72" s="123"/>
      <c r="P72" s="123"/>
      <c r="Q72" s="123"/>
      <c r="R72" s="123"/>
      <c r="S72" s="123"/>
      <c r="T72" s="123"/>
    </row>
    <row r="73" ht="14.2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43" t="s">
        <v>133</v>
      </c>
      <c r="K73" s="207" t="s">
        <v>17</v>
      </c>
      <c r="L73" s="203"/>
      <c r="M73" s="203">
        <f>'Jornales_año'!H48</f>
        <v>2.4</v>
      </c>
      <c r="N73" s="203">
        <f>'Jornales_año'!K48</f>
        <v>2.4</v>
      </c>
      <c r="O73" s="123"/>
      <c r="P73" s="123"/>
      <c r="Q73" s="123"/>
      <c r="R73" s="123"/>
      <c r="S73" s="123"/>
      <c r="T73" s="123"/>
    </row>
    <row r="74" ht="14.2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43" t="s">
        <v>266</v>
      </c>
      <c r="K74" s="207" t="s">
        <v>17</v>
      </c>
      <c r="L74" s="203"/>
      <c r="M74" s="203">
        <f>'Jornales_año'!H49</f>
        <v>2</v>
      </c>
      <c r="N74" s="203">
        <f>'Jornales_año'!K49</f>
        <v>2</v>
      </c>
      <c r="O74" s="123"/>
      <c r="P74" s="123"/>
      <c r="Q74" s="123"/>
      <c r="R74" s="123"/>
      <c r="S74" s="123"/>
      <c r="T74" s="123"/>
    </row>
    <row r="75" ht="14.2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43" t="s">
        <v>135</v>
      </c>
      <c r="K75" s="207" t="s">
        <v>17</v>
      </c>
      <c r="L75" s="203"/>
      <c r="M75" s="203">
        <f>'Jornales_año'!H50</f>
        <v>1.666666667</v>
      </c>
      <c r="N75" s="203">
        <f>'Jornales_año'!K50</f>
        <v>1.666666667</v>
      </c>
      <c r="O75" s="123"/>
      <c r="P75" s="123"/>
      <c r="Q75" s="123"/>
      <c r="R75" s="123"/>
      <c r="S75" s="123"/>
      <c r="T75" s="123"/>
    </row>
    <row r="76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43" t="s">
        <v>136</v>
      </c>
      <c r="K76" s="207" t="s">
        <v>17</v>
      </c>
      <c r="L76" s="203"/>
      <c r="M76" s="203">
        <f>'Jornales_año'!H51</f>
        <v>3.125</v>
      </c>
      <c r="N76" s="203">
        <v>3.1</v>
      </c>
      <c r="O76" s="123"/>
      <c r="P76" s="123"/>
      <c r="Q76" s="123"/>
      <c r="R76" s="123"/>
      <c r="S76" s="123"/>
      <c r="T76" s="123"/>
    </row>
    <row r="77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43" t="s">
        <v>137</v>
      </c>
      <c r="K77" s="207" t="s">
        <v>17</v>
      </c>
      <c r="L77" s="203"/>
      <c r="M77" s="203">
        <f>'Jornales_año'!H52</f>
        <v>1</v>
      </c>
      <c r="N77" s="203">
        <f>'Jornales_año'!K52</f>
        <v>1</v>
      </c>
      <c r="O77" s="123"/>
      <c r="P77" s="123"/>
      <c r="Q77" s="123"/>
      <c r="R77" s="123"/>
      <c r="S77" s="123"/>
      <c r="T77" s="123"/>
    </row>
    <row r="78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43" t="s">
        <v>138</v>
      </c>
      <c r="K78" s="207" t="s">
        <v>17</v>
      </c>
      <c r="L78" s="203"/>
      <c r="M78" s="203">
        <f>'Jornales_año'!H53</f>
        <v>2</v>
      </c>
      <c r="N78" s="203">
        <f>'Jornales_año'!K53</f>
        <v>2</v>
      </c>
      <c r="O78" s="123"/>
      <c r="P78" s="123"/>
      <c r="Q78" s="123"/>
      <c r="R78" s="123"/>
      <c r="S78" s="123"/>
      <c r="T78" s="123"/>
    </row>
    <row r="79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208" t="s">
        <v>267</v>
      </c>
      <c r="K79" s="207" t="s">
        <v>17</v>
      </c>
      <c r="L79" s="209"/>
      <c r="M79" s="209"/>
      <c r="N79" s="209"/>
      <c r="O79" s="123"/>
      <c r="P79" s="123"/>
      <c r="Q79" s="123"/>
      <c r="R79" s="123"/>
      <c r="S79" s="123"/>
      <c r="T79" s="123"/>
    </row>
    <row r="8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76" t="s">
        <v>268</v>
      </c>
      <c r="K80" s="176" t="s">
        <v>269</v>
      </c>
      <c r="L80" s="210">
        <f t="shared" ref="L80:N80" si="3">SUM(L65:L79)</f>
        <v>16.06382979</v>
      </c>
      <c r="M80" s="210">
        <f t="shared" si="3"/>
        <v>15.94166667</v>
      </c>
      <c r="N80" s="210">
        <f t="shared" si="3"/>
        <v>17.16666667</v>
      </c>
      <c r="O80" s="123"/>
      <c r="P80" s="123"/>
      <c r="Q80" s="123"/>
      <c r="R80" s="123"/>
      <c r="S80" s="123"/>
      <c r="T80" s="123"/>
    </row>
    <row r="81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</row>
    <row r="82" ht="14.25" customHeight="1">
      <c r="A82" s="123"/>
      <c r="E82" s="123"/>
      <c r="I82" s="123"/>
      <c r="T82" s="123"/>
    </row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</sheetData>
  <mergeCells count="14">
    <mergeCell ref="F28:H28"/>
    <mergeCell ref="F33:H33"/>
    <mergeCell ref="B38:D38"/>
    <mergeCell ref="B44:D44"/>
    <mergeCell ref="J44:R44"/>
    <mergeCell ref="J52:L52"/>
    <mergeCell ref="J63:N63"/>
    <mergeCell ref="B4:S4"/>
    <mergeCell ref="B7:D7"/>
    <mergeCell ref="F7:H7"/>
    <mergeCell ref="J7:S7"/>
    <mergeCell ref="J9:L9"/>
    <mergeCell ref="J23:S23"/>
    <mergeCell ref="B29:D29"/>
  </mergeCells>
  <printOptions/>
  <pageMargins bottom="0.75" footer="0.0" header="0.0" left="0.7" right="0.7" top="0.75"/>
  <pageSetup scale="62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>
      <pane xSplit="1.0" ySplit="10.0" topLeftCell="B11" activePane="bottomRight" state="frozen"/>
      <selection activeCell="B1" sqref="B1" pane="topRight"/>
      <selection activeCell="A11" sqref="A11" pane="bottomLeft"/>
      <selection activeCell="B11" sqref="B11" pane="bottomRight"/>
    </sheetView>
  </sheetViews>
  <sheetFormatPr customHeight="1" defaultColWidth="14.43" defaultRowHeight="15.0" outlineLevelRow="1"/>
  <cols>
    <col customWidth="1" min="1" max="1" width="34.86"/>
    <col customWidth="1" min="2" max="2" width="16.0"/>
    <col customWidth="1" min="3" max="3" width="13.0"/>
    <col customWidth="1" min="4" max="4" width="17.57"/>
    <col customWidth="1" min="5" max="5" width="10.71"/>
    <col customWidth="1" min="6" max="6" width="13.0"/>
    <col customWidth="1" min="7" max="7" width="14.71"/>
    <col customWidth="1" min="8" max="8" width="12.43"/>
    <col customWidth="1" min="9" max="9" width="13.0"/>
    <col customWidth="1" min="10" max="10" width="15.0"/>
    <col customWidth="1" min="11" max="11" width="10.71"/>
    <col customWidth="1" min="12" max="12" width="13.0"/>
    <col customWidth="1" min="13" max="13" width="15.0"/>
    <col customWidth="1" min="14" max="14" width="10.71"/>
    <col customWidth="1" min="15" max="15" width="13.0"/>
    <col customWidth="1" min="16" max="16" width="15.0"/>
    <col customWidth="1" min="17" max="17" width="10.71"/>
    <col customWidth="1" min="18" max="18" width="13.0"/>
    <col customWidth="1" min="19" max="19" width="14.71"/>
    <col customWidth="1" min="20" max="20" width="10.71"/>
    <col customWidth="1" min="21" max="21" width="13.0"/>
    <col customWidth="1" min="22" max="22" width="14.71"/>
    <col customWidth="1" min="23" max="23" width="10.71"/>
    <col customWidth="1" min="24" max="24" width="12.14"/>
    <col customWidth="1" min="25" max="30" width="14.71"/>
    <col customWidth="1" min="31" max="31" width="17.86"/>
    <col customWidth="1" min="32" max="33" width="14.71"/>
    <col customWidth="1" min="34" max="34" width="16.57"/>
    <col customWidth="1" hidden="1" min="35" max="36" width="10.71"/>
    <col customWidth="1" hidden="1" min="37" max="37" width="15.43"/>
    <col customWidth="1" hidden="1" min="38" max="39" width="10.71"/>
    <col customWidth="1" hidden="1" min="40" max="40" width="13.43"/>
    <col customWidth="1" hidden="1" min="41" max="42" width="10.71"/>
    <col customWidth="1" hidden="1" min="43" max="43" width="13.43"/>
    <col customWidth="1" hidden="1" min="44" max="45" width="10.71"/>
    <col customWidth="1" hidden="1" min="46" max="46" width="13.43"/>
    <col customWidth="1" hidden="1" min="47" max="48" width="10.71"/>
    <col customWidth="1" hidden="1" min="49" max="49" width="14.29"/>
    <col customWidth="1" hidden="1" min="50" max="51" width="10.71"/>
    <col customWidth="1" hidden="1" min="52" max="52" width="14.29"/>
    <col customWidth="1" hidden="1" min="53" max="54" width="10.71"/>
    <col customWidth="1" hidden="1" min="55" max="55" width="14.29"/>
    <col customWidth="1" hidden="1" min="56" max="57" width="10.71"/>
    <col customWidth="1" hidden="1" min="58" max="58" width="14.29"/>
    <col customWidth="1" hidden="1" min="59" max="60" width="10.71"/>
    <col customWidth="1" hidden="1" min="61" max="61" width="14.29"/>
    <col customWidth="1" hidden="1" min="62" max="63" width="10.71"/>
    <col customWidth="1" hidden="1" min="64" max="64" width="14.29"/>
    <col customWidth="1" hidden="1" min="65" max="66" width="10.71"/>
    <col customWidth="1" hidden="1" min="67" max="67" width="14.14"/>
    <col customWidth="1" hidden="1" min="68" max="68" width="10.71"/>
    <col customWidth="1" hidden="1" min="69" max="69" width="23.57"/>
    <col customWidth="1" hidden="1" min="70" max="70" width="14.14"/>
    <col customWidth="1" hidden="1" min="71" max="72" width="10.71"/>
    <col customWidth="1" hidden="1" min="73" max="73" width="14.14"/>
    <col customWidth="1" hidden="1" min="74" max="75" width="10.71"/>
    <col customWidth="1" hidden="1" min="76" max="76" width="14.14"/>
    <col customWidth="1" hidden="1" min="77" max="78" width="10.71"/>
    <col customWidth="1" hidden="1" min="79" max="79" width="14.14"/>
    <col customWidth="1" hidden="1" min="80" max="81" width="10.71"/>
    <col customWidth="1" hidden="1" min="82" max="82" width="14.14"/>
    <col customWidth="1" hidden="1" min="83" max="84" width="10.71"/>
    <col customWidth="1" hidden="1" min="85" max="85" width="2.57"/>
  </cols>
  <sheetData>
    <row r="1" ht="14.25" customHeight="1">
      <c r="E1" s="211"/>
      <c r="H1" s="211"/>
      <c r="K1" s="211"/>
      <c r="N1" s="211"/>
      <c r="Q1" s="211"/>
      <c r="T1" s="211"/>
      <c r="W1" s="211"/>
      <c r="Z1" s="211"/>
      <c r="AC1" s="211"/>
      <c r="AF1" s="211"/>
    </row>
    <row r="2" ht="14.25" customHeight="1">
      <c r="B2" s="212" t="s">
        <v>270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8"/>
      <c r="Q2" s="213" t="s">
        <v>270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8"/>
      <c r="AO2" s="212" t="s">
        <v>270</v>
      </c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8"/>
      <c r="BD2" s="212" t="s">
        <v>270</v>
      </c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8"/>
      <c r="BS2" s="212" t="s">
        <v>270</v>
      </c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8"/>
    </row>
    <row r="3" ht="14.25" customHeight="1">
      <c r="B3" s="214" t="s">
        <v>9</v>
      </c>
      <c r="C3" s="215"/>
      <c r="D3" s="216"/>
      <c r="E3" s="217" t="s">
        <v>24</v>
      </c>
      <c r="F3" s="215"/>
      <c r="G3" s="216"/>
      <c r="H3" s="217" t="s">
        <v>38</v>
      </c>
      <c r="I3" s="215"/>
      <c r="J3" s="218"/>
      <c r="K3" s="217" t="s">
        <v>43</v>
      </c>
      <c r="L3" s="215"/>
      <c r="M3" s="218"/>
      <c r="N3" s="217" t="s">
        <v>57</v>
      </c>
      <c r="O3" s="215"/>
      <c r="P3" s="218"/>
      <c r="Q3" s="217" t="s">
        <v>60</v>
      </c>
      <c r="R3" s="215"/>
      <c r="S3" s="218"/>
      <c r="T3" s="217" t="s">
        <v>61</v>
      </c>
      <c r="U3" s="215"/>
      <c r="V3" s="218"/>
      <c r="W3" s="219" t="s">
        <v>271</v>
      </c>
      <c r="X3" s="215"/>
      <c r="Y3" s="218"/>
      <c r="Z3" s="219" t="s">
        <v>272</v>
      </c>
      <c r="AA3" s="215"/>
      <c r="AB3" s="218"/>
      <c r="AC3" s="219" t="s">
        <v>273</v>
      </c>
      <c r="AD3" s="215"/>
      <c r="AE3" s="218"/>
      <c r="AF3" s="219" t="s">
        <v>274</v>
      </c>
      <c r="AG3" s="215"/>
      <c r="AH3" s="218"/>
      <c r="AI3" s="214" t="s">
        <v>275</v>
      </c>
      <c r="AJ3" s="215"/>
      <c r="AK3" s="218"/>
      <c r="AL3" s="214" t="s">
        <v>276</v>
      </c>
      <c r="AM3" s="215"/>
      <c r="AN3" s="218"/>
      <c r="AO3" s="214" t="s">
        <v>274</v>
      </c>
      <c r="AP3" s="215"/>
      <c r="AQ3" s="218"/>
      <c r="AR3" s="214" t="s">
        <v>277</v>
      </c>
      <c r="AS3" s="215"/>
      <c r="AT3" s="218"/>
      <c r="AU3" s="214" t="s">
        <v>278</v>
      </c>
      <c r="AV3" s="215"/>
      <c r="AW3" s="218"/>
      <c r="AX3" s="214" t="s">
        <v>279</v>
      </c>
      <c r="AY3" s="215"/>
      <c r="AZ3" s="218"/>
      <c r="BA3" s="214" t="s">
        <v>280</v>
      </c>
      <c r="BB3" s="215"/>
      <c r="BC3" s="218"/>
      <c r="BD3" s="214" t="s">
        <v>281</v>
      </c>
      <c r="BE3" s="215"/>
      <c r="BF3" s="218"/>
      <c r="BG3" s="214" t="s">
        <v>282</v>
      </c>
      <c r="BH3" s="215"/>
      <c r="BI3" s="218"/>
      <c r="BJ3" s="214" t="s">
        <v>283</v>
      </c>
      <c r="BK3" s="215"/>
      <c r="BL3" s="218"/>
      <c r="BM3" s="214" t="s">
        <v>284</v>
      </c>
      <c r="BN3" s="215"/>
      <c r="BO3" s="218"/>
      <c r="BP3" s="214" t="s">
        <v>285</v>
      </c>
      <c r="BQ3" s="215"/>
      <c r="BR3" s="218"/>
      <c r="BS3" s="214" t="s">
        <v>286</v>
      </c>
      <c r="BT3" s="215"/>
      <c r="BU3" s="218"/>
      <c r="BV3" s="214" t="s">
        <v>287</v>
      </c>
      <c r="BW3" s="215"/>
      <c r="BX3" s="218"/>
      <c r="BY3" s="214" t="s">
        <v>288</v>
      </c>
      <c r="BZ3" s="215"/>
      <c r="CA3" s="218"/>
      <c r="CB3" s="214" t="s">
        <v>289</v>
      </c>
      <c r="CC3" s="215"/>
      <c r="CD3" s="218"/>
      <c r="CE3" s="214" t="s">
        <v>290</v>
      </c>
      <c r="CF3" s="215"/>
      <c r="CG3" s="218"/>
    </row>
    <row r="4" ht="14.25" customHeight="1">
      <c r="A4" s="220" t="s">
        <v>291</v>
      </c>
      <c r="B4" s="221" t="s">
        <v>292</v>
      </c>
      <c r="C4" s="221" t="s">
        <v>293</v>
      </c>
      <c r="D4" s="222" t="s">
        <v>294</v>
      </c>
      <c r="E4" s="223" t="s">
        <v>292</v>
      </c>
      <c r="F4" s="221" t="s">
        <v>293</v>
      </c>
      <c r="G4" s="222" t="s">
        <v>294</v>
      </c>
      <c r="H4" s="223" t="s">
        <v>292</v>
      </c>
      <c r="I4" s="221" t="s">
        <v>293</v>
      </c>
      <c r="J4" s="222" t="s">
        <v>294</v>
      </c>
      <c r="K4" s="223" t="s">
        <v>292</v>
      </c>
      <c r="L4" s="221" t="s">
        <v>293</v>
      </c>
      <c r="M4" s="222" t="s">
        <v>294</v>
      </c>
      <c r="N4" s="223" t="s">
        <v>292</v>
      </c>
      <c r="O4" s="221" t="s">
        <v>293</v>
      </c>
      <c r="P4" s="222" t="s">
        <v>294</v>
      </c>
      <c r="Q4" s="223" t="s">
        <v>292</v>
      </c>
      <c r="R4" s="221" t="s">
        <v>293</v>
      </c>
      <c r="S4" s="222" t="s">
        <v>294</v>
      </c>
      <c r="T4" s="223" t="s">
        <v>292</v>
      </c>
      <c r="U4" s="221" t="s">
        <v>293</v>
      </c>
      <c r="V4" s="222" t="s">
        <v>294</v>
      </c>
      <c r="W4" s="223" t="s">
        <v>292</v>
      </c>
      <c r="X4" s="221" t="s">
        <v>293</v>
      </c>
      <c r="Y4" s="222" t="s">
        <v>294</v>
      </c>
      <c r="Z4" s="223" t="s">
        <v>292</v>
      </c>
      <c r="AA4" s="221" t="s">
        <v>293</v>
      </c>
      <c r="AB4" s="222" t="s">
        <v>294</v>
      </c>
      <c r="AC4" s="224" t="s">
        <v>292</v>
      </c>
      <c r="AD4" s="222" t="s">
        <v>293</v>
      </c>
      <c r="AE4" s="222" t="s">
        <v>294</v>
      </c>
      <c r="AF4" s="224" t="s">
        <v>292</v>
      </c>
      <c r="AG4" s="222" t="s">
        <v>293</v>
      </c>
      <c r="AH4" s="222" t="s">
        <v>294</v>
      </c>
      <c r="AI4" s="222" t="s">
        <v>294</v>
      </c>
      <c r="AJ4" s="221" t="s">
        <v>293</v>
      </c>
      <c r="AK4" s="222" t="s">
        <v>294</v>
      </c>
      <c r="AL4" s="221" t="s">
        <v>292</v>
      </c>
      <c r="AM4" s="221" t="s">
        <v>293</v>
      </c>
      <c r="AN4" s="222" t="s">
        <v>294</v>
      </c>
      <c r="AO4" s="221" t="s">
        <v>292</v>
      </c>
      <c r="AP4" s="221" t="s">
        <v>293</v>
      </c>
      <c r="AQ4" s="222" t="s">
        <v>294</v>
      </c>
      <c r="AR4" s="221" t="s">
        <v>292</v>
      </c>
      <c r="AS4" s="221" t="s">
        <v>293</v>
      </c>
      <c r="AT4" s="222" t="s">
        <v>294</v>
      </c>
      <c r="AU4" s="221" t="s">
        <v>292</v>
      </c>
      <c r="AV4" s="221" t="s">
        <v>293</v>
      </c>
      <c r="AW4" s="222" t="s">
        <v>294</v>
      </c>
      <c r="AX4" s="221" t="s">
        <v>292</v>
      </c>
      <c r="AY4" s="221" t="s">
        <v>293</v>
      </c>
      <c r="AZ4" s="222" t="s">
        <v>294</v>
      </c>
      <c r="BA4" s="221" t="s">
        <v>292</v>
      </c>
      <c r="BB4" s="221" t="s">
        <v>293</v>
      </c>
      <c r="BC4" s="222" t="s">
        <v>294</v>
      </c>
      <c r="BD4" s="221" t="s">
        <v>292</v>
      </c>
      <c r="BE4" s="221" t="s">
        <v>293</v>
      </c>
      <c r="BF4" s="222" t="s">
        <v>294</v>
      </c>
      <c r="BG4" s="221" t="s">
        <v>292</v>
      </c>
      <c r="BH4" s="221" t="s">
        <v>293</v>
      </c>
      <c r="BI4" s="222" t="s">
        <v>294</v>
      </c>
      <c r="BJ4" s="221" t="s">
        <v>292</v>
      </c>
      <c r="BK4" s="221" t="s">
        <v>293</v>
      </c>
      <c r="BL4" s="222" t="s">
        <v>294</v>
      </c>
      <c r="BM4" s="221" t="s">
        <v>292</v>
      </c>
      <c r="BN4" s="221" t="s">
        <v>293</v>
      </c>
      <c r="BO4" s="222" t="s">
        <v>294</v>
      </c>
      <c r="BP4" s="221" t="s">
        <v>292</v>
      </c>
      <c r="BQ4" s="221" t="s">
        <v>293</v>
      </c>
      <c r="BR4" s="222" t="s">
        <v>294</v>
      </c>
      <c r="BS4" s="221" t="s">
        <v>292</v>
      </c>
      <c r="BT4" s="221" t="s">
        <v>293</v>
      </c>
      <c r="BU4" s="222" t="s">
        <v>294</v>
      </c>
      <c r="BV4" s="221" t="s">
        <v>292</v>
      </c>
      <c r="BW4" s="221" t="s">
        <v>293</v>
      </c>
      <c r="BX4" s="222" t="s">
        <v>294</v>
      </c>
      <c r="BY4" s="221" t="s">
        <v>292</v>
      </c>
      <c r="BZ4" s="221" t="s">
        <v>293</v>
      </c>
      <c r="CA4" s="222" t="s">
        <v>294</v>
      </c>
      <c r="CB4" s="221" t="s">
        <v>292</v>
      </c>
      <c r="CC4" s="221" t="s">
        <v>293</v>
      </c>
      <c r="CD4" s="222" t="s">
        <v>294</v>
      </c>
      <c r="CE4" s="221" t="s">
        <v>292</v>
      </c>
      <c r="CF4" s="221" t="s">
        <v>293</v>
      </c>
      <c r="CG4" s="222" t="s">
        <v>294</v>
      </c>
    </row>
    <row r="5" ht="14.25" customHeight="1">
      <c r="A5" s="225" t="s">
        <v>295</v>
      </c>
      <c r="B5" s="225"/>
      <c r="C5" s="225"/>
      <c r="D5" s="225"/>
      <c r="E5" s="226">
        <v>0.0</v>
      </c>
      <c r="F5" s="227">
        <f>'Ingreso Datos '!D10</f>
        <v>23000</v>
      </c>
      <c r="G5" s="225">
        <f t="shared" ref="G5:G7" si="1">E5*F5</f>
        <v>0</v>
      </c>
      <c r="H5" s="226">
        <v>0.0</v>
      </c>
      <c r="I5" s="227">
        <f>F5+(F5*'Ingreso Datos '!D24)</f>
        <v>24380</v>
      </c>
      <c r="J5" s="225">
        <f t="shared" ref="J5:J7" si="2">H5*I5</f>
        <v>0</v>
      </c>
      <c r="K5" s="228">
        <f>'Ingreso Datos '!D35</f>
        <v>300</v>
      </c>
      <c r="L5" s="227">
        <f>I5+(I5*'Ingreso Datos '!D24)</f>
        <v>25842.8</v>
      </c>
      <c r="M5" s="227">
        <f>K5*L5</f>
        <v>7752840</v>
      </c>
      <c r="N5" s="228">
        <f>'Ingreso Datos '!D34</f>
        <v>600</v>
      </c>
      <c r="O5" s="227">
        <f>L5+(L5*'Ingreso Datos '!D24)</f>
        <v>27393.368</v>
      </c>
      <c r="P5" s="227">
        <f>N5*O5</f>
        <v>16436020.8</v>
      </c>
      <c r="Q5" s="228">
        <f>'Ingreso Datos '!D33</f>
        <v>900</v>
      </c>
      <c r="R5" s="227">
        <f>O5+(O5*'Ingreso Datos '!D24)</f>
        <v>29036.97008</v>
      </c>
      <c r="S5" s="227">
        <f>Q5*R5</f>
        <v>26133273.07</v>
      </c>
      <c r="T5" s="228">
        <f>'Ingreso Datos '!D32</f>
        <v>1200</v>
      </c>
      <c r="U5" s="227">
        <f>R5+(R5*'Ingreso Datos '!D24)</f>
        <v>30779.18828</v>
      </c>
      <c r="V5" s="227">
        <f>T5*U5</f>
        <v>36935025.94</v>
      </c>
      <c r="W5" s="228">
        <f>'Ingreso Datos '!D31</f>
        <v>1500</v>
      </c>
      <c r="X5" s="227">
        <f>U5+(U5*'Ingreso Datos '!D24)</f>
        <v>32625.93958</v>
      </c>
      <c r="Y5" s="229">
        <f>W5*X5</f>
        <v>48938909.37</v>
      </c>
      <c r="Z5" s="228">
        <f>'Ingreso Datos '!D31</f>
        <v>1500</v>
      </c>
      <c r="AA5" s="227">
        <f>X5+(X5*'Ingreso Datos '!D24)</f>
        <v>34583.49596</v>
      </c>
      <c r="AB5" s="229">
        <f>AA5*Z5</f>
        <v>51875243.94</v>
      </c>
      <c r="AC5" s="230">
        <f>'Ingreso Datos '!D31</f>
        <v>1500</v>
      </c>
      <c r="AD5" s="229">
        <f>AA5+(AA5*'Ingreso Datos '!D24)</f>
        <v>36658.50571</v>
      </c>
      <c r="AE5" s="229">
        <f>AD5*AC5</f>
        <v>54987758.57</v>
      </c>
      <c r="AF5" s="231">
        <f>'Ingreso Datos '!D31</f>
        <v>1500</v>
      </c>
      <c r="AG5" s="229">
        <f>AD5+(AD5*'Ingreso Datos '!D24)</f>
        <v>38858.01606</v>
      </c>
      <c r="AH5" s="229">
        <f>AF5*AG5</f>
        <v>58287024.09</v>
      </c>
      <c r="AI5" s="229">
        <f>Z5*AA5</f>
        <v>51875243.94</v>
      </c>
      <c r="AJ5" s="227">
        <f>X5+(X5*'Ingreso Datos '!$D$24)</f>
        <v>34583.49596</v>
      </c>
      <c r="AK5" s="225">
        <f>AI5*AJ5</f>
        <v>1794027288891</v>
      </c>
      <c r="AL5" s="225" t="str">
        <f>'Ingreso Datos '!#REF!</f>
        <v>#ERROR!</v>
      </c>
      <c r="AM5" s="227">
        <f>AJ5+(AJ5*'Ingreso Datos '!$D$24)</f>
        <v>36658.50571</v>
      </c>
      <c r="AN5" s="225" t="str">
        <f>AL5*AM5</f>
        <v>#ERROR!</v>
      </c>
      <c r="AO5" s="225" t="str">
        <f>'Ingreso Datos '!#REF!</f>
        <v>#ERROR!</v>
      </c>
      <c r="AP5" s="227">
        <f>AM5+(AM5*'Ingreso Datos '!$D$24)</f>
        <v>38858.01606</v>
      </c>
      <c r="AQ5" s="225" t="str">
        <f>AO5*AP5</f>
        <v>#ERROR!</v>
      </c>
      <c r="AR5" s="225" t="str">
        <f>'Ingreso Datos '!#REF!</f>
        <v>#ERROR!</v>
      </c>
      <c r="AS5" s="227">
        <f>AP5+(AP5*'Ingreso Datos '!$D$24)</f>
        <v>41189.49702</v>
      </c>
      <c r="AT5" s="225" t="str">
        <f>AR5*AS5</f>
        <v>#ERROR!</v>
      </c>
      <c r="AU5" s="225" t="str">
        <f>'Ingreso Datos '!#REF!</f>
        <v>#ERROR!</v>
      </c>
      <c r="AV5" s="227">
        <f>AS5+(AS5*'Ingreso Datos '!$D$24)</f>
        <v>43660.86684</v>
      </c>
      <c r="AW5" s="225" t="str">
        <f>AU5*AV5</f>
        <v>#ERROR!</v>
      </c>
      <c r="AX5" s="225" t="str">
        <f>'Ingreso Datos '!#REF!</f>
        <v>#ERROR!</v>
      </c>
      <c r="AY5" s="227">
        <f>AV5+(AV5*'Ingreso Datos '!$D$24)</f>
        <v>46280.51885</v>
      </c>
      <c r="AZ5" s="225" t="str">
        <f>AX5*AY5</f>
        <v>#ERROR!</v>
      </c>
      <c r="BA5" s="225" t="str">
        <f>'Ingreso Datos '!#REF!</f>
        <v>#ERROR!</v>
      </c>
      <c r="BB5" s="227">
        <f>AY5+(AY5*'Ingreso Datos '!$D$24)</f>
        <v>49057.34998</v>
      </c>
      <c r="BC5" s="225" t="str">
        <f>BA5*BB5</f>
        <v>#ERROR!</v>
      </c>
      <c r="BD5" s="225" t="str">
        <f>'Ingreso Datos '!#REF!</f>
        <v>#ERROR!</v>
      </c>
      <c r="BE5" s="227">
        <f>BB5+(BB5*'Ingreso Datos '!$D$24)</f>
        <v>52000.79098</v>
      </c>
      <c r="BF5" s="225" t="str">
        <f>BD5*BE5</f>
        <v>#ERROR!</v>
      </c>
      <c r="BG5" s="225" t="str">
        <f>'Ingreso Datos '!#REF!</f>
        <v>#ERROR!</v>
      </c>
      <c r="BH5" s="227">
        <f>BE5+(BE5*'Ingreso Datos '!$D$24)</f>
        <v>55120.83844</v>
      </c>
      <c r="BI5" s="225" t="str">
        <f>BG5*BH5</f>
        <v>#ERROR!</v>
      </c>
      <c r="BJ5" s="225" t="str">
        <f>'Ingreso Datos '!#REF!</f>
        <v>#ERROR!</v>
      </c>
      <c r="BK5" s="227">
        <f>BH5+(BH5*'Ingreso Datos '!$D$24)</f>
        <v>58428.08875</v>
      </c>
      <c r="BL5" s="225" t="str">
        <f>BJ5*BK5</f>
        <v>#ERROR!</v>
      </c>
      <c r="BM5" s="225" t="str">
        <f>'Ingreso Datos '!#REF!</f>
        <v>#ERROR!</v>
      </c>
      <c r="BN5" s="227">
        <f>BK5+(BK5*'Ingreso Datos '!$D$24)</f>
        <v>61933.77407</v>
      </c>
      <c r="BO5" s="225" t="str">
        <f>BM5*BN5</f>
        <v>#ERROR!</v>
      </c>
      <c r="BP5" s="225" t="str">
        <f>'Ingreso Datos '!#REF!</f>
        <v>#ERROR!</v>
      </c>
      <c r="BQ5" s="227">
        <f>BN5+(BN5*'Ingreso Datos '!$D$24)</f>
        <v>65649.80052</v>
      </c>
      <c r="BR5" s="225" t="str">
        <f>BP5*BQ5</f>
        <v>#ERROR!</v>
      </c>
      <c r="BS5" s="225" t="str">
        <f>'Ingreso Datos '!#REF!</f>
        <v>#ERROR!</v>
      </c>
      <c r="BT5" s="227">
        <f>BQ5+(BQ5*'Ingreso Datos '!$D$24)</f>
        <v>69588.78855</v>
      </c>
      <c r="BU5" s="225" t="str">
        <f>BS5*BT5</f>
        <v>#ERROR!</v>
      </c>
      <c r="BV5" s="225" t="str">
        <f>'Ingreso Datos '!#REF!</f>
        <v>#ERROR!</v>
      </c>
      <c r="BW5" s="227">
        <f>BT5+(BT5*'Ingreso Datos '!$D$24)</f>
        <v>73764.11586</v>
      </c>
      <c r="BX5" s="225" t="str">
        <f>BV5*BW5</f>
        <v>#ERROR!</v>
      </c>
      <c r="BY5" s="225" t="str">
        <f>'Ingreso Datos '!#REF!</f>
        <v>#ERROR!</v>
      </c>
      <c r="BZ5" s="227">
        <f>BW5+(BW5*'Ingreso Datos '!$D$24)</f>
        <v>78189.96281</v>
      </c>
      <c r="CA5" s="225" t="str">
        <f>BY5*BZ5</f>
        <v>#ERROR!</v>
      </c>
      <c r="CB5" s="225" t="str">
        <f>'Ingreso Datos '!#REF!</f>
        <v>#ERROR!</v>
      </c>
      <c r="CC5" s="227">
        <f>BZ5+(BZ5*'Ingreso Datos '!$D$24)</f>
        <v>82881.36058</v>
      </c>
      <c r="CD5" s="225" t="str">
        <f>CB5*CC5</f>
        <v>#ERROR!</v>
      </c>
      <c r="CE5" s="225" t="str">
        <f>'Ingreso Datos '!#REF!</f>
        <v>#ERROR!</v>
      </c>
      <c r="CF5" s="227">
        <f>CC5+(CC5*'Ingreso Datos '!$D$24)</f>
        <v>87854.24222</v>
      </c>
      <c r="CG5" s="225" t="str">
        <f>CE5*CF5</f>
        <v>#ERROR!</v>
      </c>
    </row>
    <row r="6" ht="14.25" customHeight="1">
      <c r="A6" s="225" t="s">
        <v>296</v>
      </c>
      <c r="B6" s="225"/>
      <c r="C6" s="225"/>
      <c r="D6" s="225"/>
      <c r="E6" s="226">
        <f>'Ingreso Datos '!D41</f>
        <v>6000</v>
      </c>
      <c r="F6" s="227">
        <f>'Ingreso Datos '!D16</f>
        <v>2000</v>
      </c>
      <c r="G6" s="227">
        <f t="shared" si="1"/>
        <v>12000000</v>
      </c>
      <c r="H6" s="226">
        <f>'Ingreso Datos '!D40</f>
        <v>6000</v>
      </c>
      <c r="I6" s="227">
        <f>'Ingreso Datos '!D16+('Ingreso Datos '!D16*'Ingreso Datos '!D24)</f>
        <v>2120</v>
      </c>
      <c r="J6" s="227">
        <f t="shared" si="2"/>
        <v>12720000</v>
      </c>
      <c r="K6" s="226"/>
      <c r="L6" s="225"/>
      <c r="M6" s="225"/>
      <c r="N6" s="226"/>
      <c r="O6" s="225"/>
      <c r="P6" s="225"/>
      <c r="Q6" s="226"/>
      <c r="R6" s="225"/>
      <c r="S6" s="225"/>
      <c r="T6" s="226"/>
      <c r="U6" s="225"/>
      <c r="V6" s="225"/>
      <c r="W6" s="226"/>
      <c r="X6" s="225"/>
      <c r="Y6" s="225"/>
      <c r="Z6" s="226"/>
      <c r="AA6" s="225"/>
      <c r="AB6" s="225"/>
      <c r="AC6" s="226"/>
      <c r="AD6" s="225"/>
      <c r="AE6" s="225"/>
      <c r="AF6" s="226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</row>
    <row r="7" ht="14.25" customHeight="1">
      <c r="A7" s="225" t="s">
        <v>297</v>
      </c>
      <c r="B7" s="225"/>
      <c r="C7" s="225"/>
      <c r="D7" s="225"/>
      <c r="E7" s="226">
        <f>'Ingreso Datos '!D47</f>
        <v>0</v>
      </c>
      <c r="F7" s="227">
        <f>'Ingreso Datos '!D17</f>
        <v>1200</v>
      </c>
      <c r="G7" s="227">
        <f t="shared" si="1"/>
        <v>0</v>
      </c>
      <c r="H7" s="226">
        <f>'Ingreso Datos '!D46</f>
        <v>0</v>
      </c>
      <c r="I7" s="227">
        <f>'Ingreso Datos '!D17</f>
        <v>1200</v>
      </c>
      <c r="J7" s="227">
        <f t="shared" si="2"/>
        <v>0</v>
      </c>
      <c r="K7" s="226"/>
      <c r="L7" s="225"/>
      <c r="M7" s="225"/>
      <c r="N7" s="226"/>
      <c r="O7" s="225"/>
      <c r="P7" s="225"/>
      <c r="Q7" s="226"/>
      <c r="R7" s="225"/>
      <c r="S7" s="225"/>
      <c r="T7" s="226"/>
      <c r="U7" s="225"/>
      <c r="V7" s="225"/>
      <c r="W7" s="226"/>
      <c r="X7" s="225"/>
      <c r="Y7" s="225"/>
      <c r="Z7" s="226"/>
      <c r="AA7" s="225"/>
      <c r="AB7" s="225"/>
      <c r="AC7" s="226"/>
      <c r="AD7" s="225"/>
      <c r="AE7" s="225"/>
      <c r="AF7" s="226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</row>
    <row r="8" ht="15.0" customHeight="1">
      <c r="A8" s="232" t="s">
        <v>298</v>
      </c>
      <c r="B8" s="225"/>
      <c r="C8" s="233"/>
      <c r="D8" s="234" t="str">
        <f>D5</f>
        <v/>
      </c>
      <c r="E8" s="226"/>
      <c r="F8" s="233"/>
      <c r="G8" s="234">
        <f>G6+G7</f>
        <v>12000000</v>
      </c>
      <c r="H8" s="226"/>
      <c r="I8" s="233"/>
      <c r="J8" s="234">
        <f>J6+J7</f>
        <v>12720000</v>
      </c>
      <c r="K8" s="226"/>
      <c r="L8" s="233"/>
      <c r="M8" s="234">
        <f>M5</f>
        <v>7752840</v>
      </c>
      <c r="N8" s="226"/>
      <c r="O8" s="233"/>
      <c r="P8" s="234">
        <f>P5</f>
        <v>16436020.8</v>
      </c>
      <c r="Q8" s="226"/>
      <c r="R8" s="233"/>
      <c r="S8" s="234">
        <f>S5</f>
        <v>26133273.07</v>
      </c>
      <c r="T8" s="226"/>
      <c r="U8" s="233"/>
      <c r="V8" s="234">
        <f>V5</f>
        <v>36935025.94</v>
      </c>
      <c r="W8" s="226"/>
      <c r="X8" s="233"/>
      <c r="Y8" s="234">
        <f>Y5</f>
        <v>48938909.37</v>
      </c>
      <c r="Z8" s="235"/>
      <c r="AA8" s="234"/>
      <c r="AB8" s="234">
        <f>AB5</f>
        <v>51875243.94</v>
      </c>
      <c r="AC8" s="235"/>
      <c r="AD8" s="234"/>
      <c r="AE8" s="234">
        <f>AE5</f>
        <v>54987758.57</v>
      </c>
      <c r="AF8" s="235"/>
      <c r="AG8" s="234"/>
      <c r="AH8" s="234">
        <f>AH5</f>
        <v>58287024.09</v>
      </c>
      <c r="AI8" s="225"/>
      <c r="AJ8" s="233"/>
      <c r="AK8" s="236">
        <f>AK5</f>
        <v>1794027288891</v>
      </c>
      <c r="AL8" s="225"/>
      <c r="AM8" s="233"/>
      <c r="AN8" s="236" t="str">
        <f>AN5</f>
        <v>#ERROR!</v>
      </c>
      <c r="AO8" s="225"/>
      <c r="AP8" s="233"/>
      <c r="AQ8" s="236" t="str">
        <f>AQ5</f>
        <v>#ERROR!</v>
      </c>
      <c r="AR8" s="225"/>
      <c r="AS8" s="233"/>
      <c r="AT8" s="236" t="str">
        <f>AT5</f>
        <v>#ERROR!</v>
      </c>
      <c r="AU8" s="225"/>
      <c r="AV8" s="233"/>
      <c r="AW8" s="236" t="str">
        <f>AW5</f>
        <v>#ERROR!</v>
      </c>
      <c r="AX8" s="225"/>
      <c r="AY8" s="233"/>
      <c r="AZ8" s="236" t="str">
        <f>AZ5</f>
        <v>#ERROR!</v>
      </c>
      <c r="BA8" s="225"/>
      <c r="BB8" s="233"/>
      <c r="BC8" s="236" t="str">
        <f>BC5</f>
        <v>#ERROR!</v>
      </c>
      <c r="BD8" s="225"/>
      <c r="BE8" s="233"/>
      <c r="BF8" s="236" t="str">
        <f>BF5</f>
        <v>#ERROR!</v>
      </c>
      <c r="BG8" s="225"/>
      <c r="BH8" s="233"/>
      <c r="BI8" s="236" t="str">
        <f>BI5</f>
        <v>#ERROR!</v>
      </c>
      <c r="BJ8" s="225"/>
      <c r="BK8" s="233"/>
      <c r="BL8" s="236" t="str">
        <f>BL5</f>
        <v>#ERROR!</v>
      </c>
      <c r="BM8" s="225"/>
      <c r="BN8" s="233"/>
      <c r="BO8" s="236" t="str">
        <f>BO5</f>
        <v>#ERROR!</v>
      </c>
      <c r="BP8" s="225"/>
      <c r="BQ8" s="233"/>
      <c r="BR8" s="236" t="str">
        <f>BR5</f>
        <v>#ERROR!</v>
      </c>
      <c r="BS8" s="225"/>
      <c r="BT8" s="233"/>
      <c r="BU8" s="236" t="str">
        <f>BU5</f>
        <v>#ERROR!</v>
      </c>
      <c r="BV8" s="225"/>
      <c r="BW8" s="233"/>
      <c r="BX8" s="236" t="str">
        <f>BX5</f>
        <v>#ERROR!</v>
      </c>
      <c r="BY8" s="225"/>
      <c r="BZ8" s="233"/>
      <c r="CA8" s="236" t="str">
        <f>CA5</f>
        <v>#ERROR!</v>
      </c>
      <c r="CB8" s="225"/>
      <c r="CC8" s="233"/>
      <c r="CD8" s="236" t="str">
        <f>CD5</f>
        <v>#ERROR!</v>
      </c>
      <c r="CE8" s="225"/>
      <c r="CF8" s="233"/>
      <c r="CG8" s="236" t="str">
        <f>CG5</f>
        <v>#ERROR!</v>
      </c>
    </row>
    <row r="9" ht="15.0" customHeight="1">
      <c r="A9" s="237"/>
      <c r="B9" s="238"/>
      <c r="C9" s="238"/>
      <c r="D9" s="239"/>
      <c r="E9" s="240"/>
      <c r="F9" s="238"/>
      <c r="G9" s="238"/>
      <c r="H9" s="240"/>
      <c r="I9" s="238"/>
      <c r="J9" s="238"/>
      <c r="K9" s="240"/>
      <c r="L9" s="238"/>
      <c r="M9" s="238"/>
      <c r="N9" s="240"/>
      <c r="O9" s="238"/>
      <c r="P9" s="238"/>
      <c r="Q9" s="241"/>
      <c r="R9" s="242"/>
      <c r="S9" s="242"/>
      <c r="T9" s="243"/>
      <c r="U9" s="244"/>
      <c r="V9" s="244"/>
      <c r="W9" s="241"/>
      <c r="X9" s="242"/>
      <c r="Y9" s="242"/>
      <c r="Z9" s="241"/>
      <c r="AA9" s="242"/>
      <c r="AB9" s="242"/>
      <c r="AC9" s="241"/>
      <c r="AD9" s="242"/>
      <c r="AE9" s="242"/>
      <c r="AF9" s="241"/>
      <c r="AG9" s="242"/>
      <c r="AH9" s="242"/>
      <c r="AI9" s="245"/>
      <c r="AJ9" s="244"/>
      <c r="AK9" s="246"/>
      <c r="AL9" s="247"/>
      <c r="AM9" s="242"/>
      <c r="AN9" s="242"/>
      <c r="AO9" s="245"/>
      <c r="AP9" s="244"/>
      <c r="AQ9" s="246"/>
      <c r="AR9" s="247"/>
      <c r="AS9" s="242"/>
      <c r="AT9" s="242"/>
      <c r="AU9" s="245"/>
      <c r="AV9" s="244"/>
      <c r="AW9" s="246"/>
      <c r="AX9" s="247"/>
      <c r="AY9" s="242"/>
      <c r="AZ9" s="242"/>
      <c r="BA9" s="245"/>
      <c r="BB9" s="244"/>
      <c r="BC9" s="246"/>
      <c r="BD9" s="247"/>
      <c r="BE9" s="242"/>
      <c r="BF9" s="242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</row>
    <row r="10" ht="14.25" customHeight="1">
      <c r="A10" s="248" t="s">
        <v>299</v>
      </c>
      <c r="B10" s="221" t="s">
        <v>253</v>
      </c>
      <c r="C10" s="221" t="s">
        <v>300</v>
      </c>
      <c r="D10" s="222" t="s">
        <v>294</v>
      </c>
      <c r="E10" s="249" t="s">
        <v>253</v>
      </c>
      <c r="F10" s="250" t="s">
        <v>300</v>
      </c>
      <c r="G10" s="251" t="s">
        <v>294</v>
      </c>
      <c r="H10" s="252" t="s">
        <v>253</v>
      </c>
      <c r="I10" s="253" t="s">
        <v>300</v>
      </c>
      <c r="J10" s="254" t="s">
        <v>294</v>
      </c>
      <c r="K10" s="255" t="s">
        <v>253</v>
      </c>
      <c r="L10" s="256" t="s">
        <v>300</v>
      </c>
      <c r="M10" s="257" t="s">
        <v>294</v>
      </c>
      <c r="N10" s="258" t="s">
        <v>253</v>
      </c>
      <c r="O10" s="259" t="s">
        <v>300</v>
      </c>
      <c r="P10" s="260" t="s">
        <v>294</v>
      </c>
      <c r="Q10" s="261" t="s">
        <v>253</v>
      </c>
      <c r="R10" s="262" t="s">
        <v>300</v>
      </c>
      <c r="S10" s="263" t="s">
        <v>294</v>
      </c>
      <c r="T10" s="223" t="s">
        <v>253</v>
      </c>
      <c r="U10" s="221" t="s">
        <v>300</v>
      </c>
      <c r="V10" s="222" t="s">
        <v>294</v>
      </c>
      <c r="W10" s="264" t="s">
        <v>253</v>
      </c>
      <c r="X10" s="265" t="s">
        <v>300</v>
      </c>
      <c r="Y10" s="266" t="s">
        <v>294</v>
      </c>
      <c r="Z10" s="267" t="s">
        <v>253</v>
      </c>
      <c r="AA10" s="268" t="s">
        <v>300</v>
      </c>
      <c r="AB10" s="269" t="s">
        <v>294</v>
      </c>
      <c r="AC10" s="270" t="s">
        <v>253</v>
      </c>
      <c r="AD10" s="271" t="s">
        <v>300</v>
      </c>
      <c r="AE10" s="272" t="s">
        <v>294</v>
      </c>
      <c r="AF10" s="273" t="s">
        <v>253</v>
      </c>
      <c r="AG10" s="274" t="s">
        <v>300</v>
      </c>
      <c r="AH10" s="274" t="s">
        <v>294</v>
      </c>
      <c r="AI10" s="221" t="s">
        <v>253</v>
      </c>
      <c r="AJ10" s="221" t="s">
        <v>300</v>
      </c>
      <c r="AK10" s="221" t="s">
        <v>294</v>
      </c>
      <c r="AL10" s="221" t="s">
        <v>253</v>
      </c>
      <c r="AM10" s="221" t="s">
        <v>300</v>
      </c>
      <c r="AN10" s="221" t="s">
        <v>294</v>
      </c>
      <c r="AO10" s="221" t="s">
        <v>253</v>
      </c>
      <c r="AP10" s="221" t="s">
        <v>300</v>
      </c>
      <c r="AQ10" s="221" t="s">
        <v>294</v>
      </c>
      <c r="AR10" s="221" t="s">
        <v>253</v>
      </c>
      <c r="AS10" s="221" t="s">
        <v>300</v>
      </c>
      <c r="AT10" s="221" t="s">
        <v>294</v>
      </c>
      <c r="AU10" s="221" t="s">
        <v>253</v>
      </c>
      <c r="AV10" s="221" t="s">
        <v>300</v>
      </c>
      <c r="AW10" s="221" t="s">
        <v>294</v>
      </c>
      <c r="AX10" s="221" t="s">
        <v>253</v>
      </c>
      <c r="AY10" s="221" t="s">
        <v>300</v>
      </c>
      <c r="AZ10" s="221" t="s">
        <v>294</v>
      </c>
      <c r="BA10" s="221" t="s">
        <v>253</v>
      </c>
      <c r="BB10" s="221" t="s">
        <v>300</v>
      </c>
      <c r="BC10" s="221" t="s">
        <v>294</v>
      </c>
      <c r="BD10" s="221" t="s">
        <v>253</v>
      </c>
      <c r="BE10" s="221" t="s">
        <v>300</v>
      </c>
      <c r="BF10" s="221" t="s">
        <v>294</v>
      </c>
      <c r="BG10" s="221" t="s">
        <v>253</v>
      </c>
      <c r="BH10" s="221" t="s">
        <v>300</v>
      </c>
      <c r="BI10" s="221" t="s">
        <v>294</v>
      </c>
      <c r="BJ10" s="221" t="s">
        <v>253</v>
      </c>
      <c r="BK10" s="221" t="s">
        <v>300</v>
      </c>
      <c r="BL10" s="221" t="s">
        <v>294</v>
      </c>
      <c r="BM10" s="221" t="s">
        <v>253</v>
      </c>
      <c r="BN10" s="221" t="s">
        <v>300</v>
      </c>
      <c r="BO10" s="221" t="s">
        <v>294</v>
      </c>
      <c r="BP10" s="221" t="s">
        <v>253</v>
      </c>
      <c r="BQ10" s="221" t="s">
        <v>300</v>
      </c>
      <c r="BR10" s="221" t="s">
        <v>294</v>
      </c>
      <c r="BS10" s="221" t="s">
        <v>253</v>
      </c>
      <c r="BT10" s="221" t="s">
        <v>300</v>
      </c>
      <c r="BU10" s="221" t="s">
        <v>294</v>
      </c>
      <c r="BV10" s="221" t="s">
        <v>253</v>
      </c>
      <c r="BW10" s="221" t="s">
        <v>300</v>
      </c>
      <c r="BX10" s="221" t="s">
        <v>294</v>
      </c>
      <c r="BY10" s="221" t="s">
        <v>253</v>
      </c>
      <c r="BZ10" s="221" t="s">
        <v>300</v>
      </c>
      <c r="CA10" s="221" t="s">
        <v>294</v>
      </c>
      <c r="CB10" s="221" t="s">
        <v>253</v>
      </c>
      <c r="CC10" s="221" t="s">
        <v>300</v>
      </c>
      <c r="CD10" s="221" t="s">
        <v>294</v>
      </c>
      <c r="CE10" s="221" t="s">
        <v>253</v>
      </c>
      <c r="CF10" s="221" t="s">
        <v>300</v>
      </c>
      <c r="CG10" s="221" t="s">
        <v>294</v>
      </c>
    </row>
    <row r="11" ht="14.25" customHeight="1" outlineLevel="1">
      <c r="A11" s="275" t="s">
        <v>116</v>
      </c>
      <c r="B11" s="276">
        <f>'Ingreso Datos '!L11</f>
        <v>30</v>
      </c>
      <c r="C11" s="277">
        <f>'Ingreso Datos '!$D$11</f>
        <v>123386</v>
      </c>
      <c r="D11" s="278">
        <f t="shared" ref="D11:D33" si="3">B11*C11</f>
        <v>3701580</v>
      </c>
      <c r="E11" s="279">
        <v>0.0</v>
      </c>
      <c r="F11" s="277">
        <f>C11+(C11*'Ingreso Datos '!$D$24)</f>
        <v>130789.16</v>
      </c>
      <c r="G11" s="278">
        <f t="shared" ref="G11:G33" si="4">E11*F11</f>
        <v>0</v>
      </c>
      <c r="H11" s="279">
        <v>0.0</v>
      </c>
      <c r="I11" s="277">
        <f>F11+(F11*'Ingreso Datos '!$D$24)</f>
        <v>138636.5096</v>
      </c>
      <c r="J11" s="278">
        <f t="shared" ref="J11:J33" si="5">H11*I11</f>
        <v>0</v>
      </c>
      <c r="K11" s="279">
        <v>0.0</v>
      </c>
      <c r="L11" s="277">
        <f>I11+(I11*'Ingreso Datos '!$D$24)</f>
        <v>146954.7002</v>
      </c>
      <c r="M11" s="278">
        <f t="shared" ref="M11:M33" si="6">K11*L11</f>
        <v>0</v>
      </c>
      <c r="N11" s="279">
        <v>0.0</v>
      </c>
      <c r="O11" s="277">
        <f>L11+(L11*'Ingreso Datos '!$D$24)</f>
        <v>155771.9822</v>
      </c>
      <c r="P11" s="278">
        <f t="shared" ref="P11:P33" si="7">N11*O11</f>
        <v>0</v>
      </c>
      <c r="Q11" s="280">
        <v>0.0</v>
      </c>
      <c r="R11" s="277">
        <f>O11+(O11*'Ingreso Datos '!$D$24)</f>
        <v>165118.3011</v>
      </c>
      <c r="S11" s="278">
        <f t="shared" ref="S11:S33" si="8">Q11*R11</f>
        <v>0</v>
      </c>
      <c r="T11" s="281">
        <v>0.0</v>
      </c>
      <c r="U11" s="277">
        <f>R11+(R11*'Ingreso Datos '!$D$24)</f>
        <v>175025.3992</v>
      </c>
      <c r="V11" s="278">
        <f t="shared" ref="V11:V33" si="9">T11*U11</f>
        <v>0</v>
      </c>
      <c r="W11" s="281">
        <v>0.0</v>
      </c>
      <c r="X11" s="277">
        <f>U11+(U11*'Ingreso Datos '!$D$24)</f>
        <v>185526.9231</v>
      </c>
      <c r="Y11" s="278">
        <f t="shared" ref="Y11:Y33" si="10">W11*X11</f>
        <v>0</v>
      </c>
      <c r="Z11" s="282">
        <v>0.0</v>
      </c>
      <c r="AA11" s="283">
        <f>X11+(X11*'Ingreso Datos '!D$24)</f>
        <v>196658.5385</v>
      </c>
      <c r="AB11" s="283">
        <f t="shared" ref="AB11:AB33" si="11">Z11*AA11</f>
        <v>0</v>
      </c>
      <c r="AC11" s="282">
        <v>0.0</v>
      </c>
      <c r="AD11" s="283">
        <f>AA11+(AA11*'Ingreso Datos '!D$24)</f>
        <v>208458.0508</v>
      </c>
      <c r="AE11" s="283">
        <f t="shared" ref="AE11:AE33" si="12">AC11*AD11</f>
        <v>0</v>
      </c>
      <c r="AF11" s="284">
        <v>0.0</v>
      </c>
      <c r="AG11" s="283">
        <f>AD11+(AD11*'Ingreso Datos '!D$24)</f>
        <v>220965.5339</v>
      </c>
      <c r="AH11" s="283">
        <f t="shared" ref="AH11:AH33" si="13">AG11*AF11</f>
        <v>0</v>
      </c>
      <c r="AI11" s="15">
        <f t="shared" ref="AI11:AI16" si="14">W11</f>
        <v>0</v>
      </c>
      <c r="AJ11" s="277">
        <f>X11+(X11*'Ingreso Datos '!$D$24)</f>
        <v>196658.5385</v>
      </c>
      <c r="AK11" s="285">
        <f t="shared" ref="AK11:AK28" si="15">AI11*AJ11</f>
        <v>0</v>
      </c>
      <c r="AL11" s="15">
        <f t="shared" ref="AL11:AL28" si="16">W11</f>
        <v>0</v>
      </c>
      <c r="AM11" s="277">
        <f>AJ11+(AJ11*'Ingreso Datos '!$D$24)</f>
        <v>208458.0508</v>
      </c>
      <c r="AN11" s="285">
        <f t="shared" ref="AN11:AN28" si="17">AL11*AM11</f>
        <v>0</v>
      </c>
      <c r="AO11" s="15">
        <f t="shared" ref="AO11:AO28" si="18">AI11</f>
        <v>0</v>
      </c>
      <c r="AP11" s="277">
        <f>AM11+(AM11*'Ingreso Datos '!$D$24)</f>
        <v>220965.5339</v>
      </c>
      <c r="AQ11" s="285">
        <f t="shared" ref="AQ11:AQ28" si="19">AO11*AP11</f>
        <v>0</v>
      </c>
      <c r="AR11" s="15">
        <f t="shared" ref="AR11:AR28" si="20">AL11</f>
        <v>0</v>
      </c>
      <c r="AS11" s="277">
        <f>AP11+(AP11*'Ingreso Datos '!$D$24)</f>
        <v>234223.4659</v>
      </c>
      <c r="AT11" s="285">
        <f t="shared" ref="AT11:AT28" si="21">AR11*AS11</f>
        <v>0</v>
      </c>
      <c r="AU11" s="15">
        <f t="shared" ref="AU11:AU28" si="22">AO11</f>
        <v>0</v>
      </c>
      <c r="AV11" s="277">
        <f>AS11+(AS11*'Ingreso Datos '!$D$24)</f>
        <v>248276.8739</v>
      </c>
      <c r="AW11" s="285">
        <f t="shared" ref="AW11:AW28" si="23">AU11*AV11</f>
        <v>0</v>
      </c>
      <c r="AX11" s="15">
        <f t="shared" ref="AX11:AX28" si="24">AR11</f>
        <v>0</v>
      </c>
      <c r="AY11" s="277">
        <f>AV11+(AV11*'Ingreso Datos '!$D$24)</f>
        <v>263173.4863</v>
      </c>
      <c r="AZ11" s="285">
        <f t="shared" ref="AZ11:AZ28" si="25">AX11*AY11</f>
        <v>0</v>
      </c>
      <c r="BA11" s="15">
        <f t="shared" ref="BA11:BA28" si="26">AU11</f>
        <v>0</v>
      </c>
      <c r="BB11" s="277">
        <f>AY11+(AY11*'Ingreso Datos '!$D$24)</f>
        <v>278963.8955</v>
      </c>
      <c r="BC11" s="285">
        <f t="shared" ref="BC11:BC28" si="27">BA11*BB11</f>
        <v>0</v>
      </c>
      <c r="BD11" s="15">
        <f t="shared" ref="BD11:BD28" si="28">AX11</f>
        <v>0</v>
      </c>
      <c r="BE11" s="277">
        <f>BB11+(BB11*'Ingreso Datos '!$D$24)</f>
        <v>295701.7292</v>
      </c>
      <c r="BF11" s="285">
        <f t="shared" ref="BF11:BF28" si="29">BD11*BE11</f>
        <v>0</v>
      </c>
      <c r="BG11" s="15">
        <f t="shared" ref="BG11:BG28" si="30">BA11</f>
        <v>0</v>
      </c>
      <c r="BH11" s="277">
        <f>BE11+(BE11*'Ingreso Datos '!$D$24)</f>
        <v>313443.833</v>
      </c>
      <c r="BI11" s="285">
        <f t="shared" ref="BI11:BI28" si="31">BG11*BH11</f>
        <v>0</v>
      </c>
      <c r="BJ11" s="15">
        <f t="shared" ref="BJ11:BJ28" si="32">BD11</f>
        <v>0</v>
      </c>
      <c r="BK11" s="277">
        <f>BH11+(BH11*'Ingreso Datos '!$D$24)</f>
        <v>332250.4629</v>
      </c>
      <c r="BL11" s="285">
        <f t="shared" ref="BL11:BL28" si="33">BJ11*BK11</f>
        <v>0</v>
      </c>
      <c r="BM11" s="15">
        <f t="shared" ref="BM11:BM28" si="34">BG11</f>
        <v>0</v>
      </c>
      <c r="BN11" s="277">
        <f>BK11+(BK11*'Ingreso Datos '!$D$24)</f>
        <v>352185.4907</v>
      </c>
      <c r="BO11" s="285">
        <f t="shared" ref="BO11:BO28" si="35">BM11*BN11</f>
        <v>0</v>
      </c>
      <c r="BP11" s="15">
        <f t="shared" ref="BP11:BP28" si="36">BJ11</f>
        <v>0</v>
      </c>
      <c r="BQ11" s="277">
        <f>BN11+(BN11*'Ingreso Datos '!$D$24)</f>
        <v>373316.6202</v>
      </c>
      <c r="BR11" s="285">
        <f t="shared" ref="BR11:BR28" si="37">BP11*BQ11</f>
        <v>0</v>
      </c>
      <c r="BS11" s="15">
        <f t="shared" ref="BS11:BS28" si="38">BM11</f>
        <v>0</v>
      </c>
      <c r="BT11" s="277">
        <f>BQ11+(BQ11*'Ingreso Datos '!$D$24)</f>
        <v>395715.6174</v>
      </c>
      <c r="BU11" s="285">
        <f t="shared" ref="BU11:BU28" si="39">BS11*BT11</f>
        <v>0</v>
      </c>
      <c r="BV11" s="15">
        <f t="shared" ref="BV11:BV28" si="40">BP11</f>
        <v>0</v>
      </c>
      <c r="BW11" s="277">
        <f>BT11+(BT11*'Ingreso Datos '!$D$24)</f>
        <v>419458.5544</v>
      </c>
      <c r="BX11" s="285">
        <f t="shared" ref="BX11:BX28" si="41">BV11*BW11</f>
        <v>0</v>
      </c>
      <c r="BY11" s="15">
        <f t="shared" ref="BY11:BY28" si="42">BS11</f>
        <v>0</v>
      </c>
      <c r="BZ11" s="277">
        <f>BW11+(BW11*'Ingreso Datos '!$D$24)</f>
        <v>444626.0677</v>
      </c>
      <c r="CA11" s="285">
        <f t="shared" ref="CA11:CA28" si="43">BY11*BZ11</f>
        <v>0</v>
      </c>
      <c r="CB11" s="15">
        <f t="shared" ref="CB11:CB28" si="44">BV11</f>
        <v>0</v>
      </c>
      <c r="CC11" s="277">
        <f>BZ11+(BZ11*'Ingreso Datos '!$D$24)</f>
        <v>471303.6317</v>
      </c>
      <c r="CD11" s="285">
        <f t="shared" ref="CD11:CD28" si="45">CB11*CC11</f>
        <v>0</v>
      </c>
      <c r="CE11" s="15">
        <f t="shared" ref="CE11:CE28" si="46">BY11</f>
        <v>0</v>
      </c>
      <c r="CF11" s="277">
        <f>CC11+(CC11*'Ingreso Datos '!$D$24)</f>
        <v>499581.8496</v>
      </c>
      <c r="CG11" s="285">
        <f t="shared" ref="CG11:CG28" si="47">CE11*CF11</f>
        <v>0</v>
      </c>
    </row>
    <row r="12" ht="14.25" customHeight="1" outlineLevel="1">
      <c r="A12" s="275" t="s">
        <v>12</v>
      </c>
      <c r="B12" s="276">
        <f>'Ingreso Datos '!L12</f>
        <v>4.8</v>
      </c>
      <c r="C12" s="277">
        <f>'Ingreso Datos '!$D$11</f>
        <v>123386</v>
      </c>
      <c r="D12" s="278">
        <f t="shared" si="3"/>
        <v>592252.8</v>
      </c>
      <c r="E12" s="279">
        <v>0.0</v>
      </c>
      <c r="F12" s="277">
        <f>C12+(C12*'Ingreso Datos '!$D$24)</f>
        <v>130789.16</v>
      </c>
      <c r="G12" s="278">
        <f t="shared" si="4"/>
        <v>0</v>
      </c>
      <c r="H12" s="279">
        <v>0.0</v>
      </c>
      <c r="I12" s="277">
        <f>F12+(F12*'Ingreso Datos '!$D$24)</f>
        <v>138636.5096</v>
      </c>
      <c r="J12" s="278">
        <f t="shared" si="5"/>
        <v>0</v>
      </c>
      <c r="K12" s="279">
        <v>0.0</v>
      </c>
      <c r="L12" s="277">
        <f>I12+(I12*'Ingreso Datos '!$D$24)</f>
        <v>146954.7002</v>
      </c>
      <c r="M12" s="278">
        <f t="shared" si="6"/>
        <v>0</v>
      </c>
      <c r="N12" s="279">
        <v>0.0</v>
      </c>
      <c r="O12" s="277">
        <f>L12+(L12*'Ingreso Datos '!$D$24)</f>
        <v>155771.9822</v>
      </c>
      <c r="P12" s="278">
        <f t="shared" si="7"/>
        <v>0</v>
      </c>
      <c r="Q12" s="280">
        <v>0.0</v>
      </c>
      <c r="R12" s="277">
        <f>O12+(O12*'Ingreso Datos '!$D$24)</f>
        <v>165118.3011</v>
      </c>
      <c r="S12" s="278">
        <f t="shared" si="8"/>
        <v>0</v>
      </c>
      <c r="T12" s="281">
        <v>0.0</v>
      </c>
      <c r="U12" s="277">
        <f>R12+(R12*'Ingreso Datos '!$D$24)</f>
        <v>175025.3992</v>
      </c>
      <c r="V12" s="278">
        <f t="shared" si="9"/>
        <v>0</v>
      </c>
      <c r="W12" s="281">
        <v>0.0</v>
      </c>
      <c r="X12" s="277">
        <f>U12+(U12*'Ingreso Datos '!$D$24)</f>
        <v>185526.9231</v>
      </c>
      <c r="Y12" s="278">
        <f t="shared" si="10"/>
        <v>0</v>
      </c>
      <c r="Z12" s="282">
        <v>0.0</v>
      </c>
      <c r="AA12" s="283">
        <f>X12+(X12*'Ingreso Datos '!D$24)</f>
        <v>196658.5385</v>
      </c>
      <c r="AB12" s="283">
        <f t="shared" si="11"/>
        <v>0</v>
      </c>
      <c r="AC12" s="282">
        <v>0.0</v>
      </c>
      <c r="AD12" s="283">
        <f>AA12+(AA12*'Ingreso Datos '!D$24)</f>
        <v>208458.0508</v>
      </c>
      <c r="AE12" s="283">
        <f t="shared" si="12"/>
        <v>0</v>
      </c>
      <c r="AF12" s="284">
        <v>0.0</v>
      </c>
      <c r="AG12" s="283">
        <f>AD12+(AD12*'Ingreso Datos '!D$24)</f>
        <v>220965.5339</v>
      </c>
      <c r="AH12" s="283">
        <f t="shared" si="13"/>
        <v>0</v>
      </c>
      <c r="AI12" s="15">
        <f t="shared" si="14"/>
        <v>0</v>
      </c>
      <c r="AJ12" s="277">
        <f>X12+(X12*'Ingreso Datos '!$D$24)</f>
        <v>196658.5385</v>
      </c>
      <c r="AK12" s="285">
        <f t="shared" si="15"/>
        <v>0</v>
      </c>
      <c r="AL12" s="15">
        <f t="shared" si="16"/>
        <v>0</v>
      </c>
      <c r="AM12" s="277">
        <f>AJ12+(AJ12*'Ingreso Datos '!$D$24)</f>
        <v>208458.0508</v>
      </c>
      <c r="AN12" s="285">
        <f t="shared" si="17"/>
        <v>0</v>
      </c>
      <c r="AO12" s="15">
        <f t="shared" si="18"/>
        <v>0</v>
      </c>
      <c r="AP12" s="277">
        <f>AM12+(AM12*'Ingreso Datos '!$D$24)</f>
        <v>220965.5339</v>
      </c>
      <c r="AQ12" s="285">
        <f t="shared" si="19"/>
        <v>0</v>
      </c>
      <c r="AR12" s="15">
        <f t="shared" si="20"/>
        <v>0</v>
      </c>
      <c r="AS12" s="277">
        <f>AP12+(AP12*'Ingreso Datos '!$D$24)</f>
        <v>234223.4659</v>
      </c>
      <c r="AT12" s="285">
        <f t="shared" si="21"/>
        <v>0</v>
      </c>
      <c r="AU12" s="15">
        <f t="shared" si="22"/>
        <v>0</v>
      </c>
      <c r="AV12" s="277">
        <f>AS12+(AS12*'Ingreso Datos '!$D$24)</f>
        <v>248276.8739</v>
      </c>
      <c r="AW12" s="285">
        <f t="shared" si="23"/>
        <v>0</v>
      </c>
      <c r="AX12" s="15">
        <f t="shared" si="24"/>
        <v>0</v>
      </c>
      <c r="AY12" s="277">
        <f>AV12+(AV12*'Ingreso Datos '!$D$24)</f>
        <v>263173.4863</v>
      </c>
      <c r="AZ12" s="285">
        <f t="shared" si="25"/>
        <v>0</v>
      </c>
      <c r="BA12" s="15">
        <f t="shared" si="26"/>
        <v>0</v>
      </c>
      <c r="BB12" s="277">
        <f>AY12+(AY12*'Ingreso Datos '!$D$24)</f>
        <v>278963.8955</v>
      </c>
      <c r="BC12" s="285">
        <f t="shared" si="27"/>
        <v>0</v>
      </c>
      <c r="BD12" s="15">
        <f t="shared" si="28"/>
        <v>0</v>
      </c>
      <c r="BE12" s="277">
        <f>BB12+(BB12*'Ingreso Datos '!$D$24)</f>
        <v>295701.7292</v>
      </c>
      <c r="BF12" s="285">
        <f t="shared" si="29"/>
        <v>0</v>
      </c>
      <c r="BG12" s="15">
        <f t="shared" si="30"/>
        <v>0</v>
      </c>
      <c r="BH12" s="277">
        <f>BE12+(BE12*'Ingreso Datos '!$D$24)</f>
        <v>313443.833</v>
      </c>
      <c r="BI12" s="285">
        <f t="shared" si="31"/>
        <v>0</v>
      </c>
      <c r="BJ12" s="15">
        <f t="shared" si="32"/>
        <v>0</v>
      </c>
      <c r="BK12" s="277">
        <f>BH12+(BH12*'Ingreso Datos '!$D$24)</f>
        <v>332250.4629</v>
      </c>
      <c r="BL12" s="285">
        <f t="shared" si="33"/>
        <v>0</v>
      </c>
      <c r="BM12" s="15">
        <f t="shared" si="34"/>
        <v>0</v>
      </c>
      <c r="BN12" s="277">
        <f>BK12+(BK12*'Ingreso Datos '!$D$24)</f>
        <v>352185.4907</v>
      </c>
      <c r="BO12" s="285">
        <f t="shared" si="35"/>
        <v>0</v>
      </c>
      <c r="BP12" s="15">
        <f t="shared" si="36"/>
        <v>0</v>
      </c>
      <c r="BQ12" s="277">
        <f>BN12+(BN12*'Ingreso Datos '!$D$24)</f>
        <v>373316.6202</v>
      </c>
      <c r="BR12" s="285">
        <f t="shared" si="37"/>
        <v>0</v>
      </c>
      <c r="BS12" s="15">
        <f t="shared" si="38"/>
        <v>0</v>
      </c>
      <c r="BT12" s="277">
        <f>BQ12+(BQ12*'Ingreso Datos '!$D$24)</f>
        <v>395715.6174</v>
      </c>
      <c r="BU12" s="285">
        <f t="shared" si="39"/>
        <v>0</v>
      </c>
      <c r="BV12" s="15">
        <f t="shared" si="40"/>
        <v>0</v>
      </c>
      <c r="BW12" s="277">
        <f>BT12+(BT12*'Ingreso Datos '!$D$24)</f>
        <v>419458.5544</v>
      </c>
      <c r="BX12" s="285">
        <f t="shared" si="41"/>
        <v>0</v>
      </c>
      <c r="BY12" s="15">
        <f t="shared" si="42"/>
        <v>0</v>
      </c>
      <c r="BZ12" s="277">
        <f>BW12+(BW12*'Ingreso Datos '!$D$24)</f>
        <v>444626.0677</v>
      </c>
      <c r="CA12" s="285">
        <f t="shared" si="43"/>
        <v>0</v>
      </c>
      <c r="CB12" s="15">
        <f t="shared" si="44"/>
        <v>0</v>
      </c>
      <c r="CC12" s="277">
        <f>BZ12+(BZ12*'Ingreso Datos '!$D$24)</f>
        <v>471303.6317</v>
      </c>
      <c r="CD12" s="285">
        <f t="shared" si="45"/>
        <v>0</v>
      </c>
      <c r="CE12" s="15">
        <f t="shared" si="46"/>
        <v>0</v>
      </c>
      <c r="CF12" s="277">
        <f>CC12+(CC12*'Ingreso Datos '!$D$24)</f>
        <v>499581.8496</v>
      </c>
      <c r="CG12" s="285">
        <f t="shared" si="47"/>
        <v>0</v>
      </c>
    </row>
    <row r="13" ht="14.25" customHeight="1" outlineLevel="1">
      <c r="A13" s="275" t="s">
        <v>301</v>
      </c>
      <c r="B13" s="276">
        <f>'Ingreso Datos '!L13</f>
        <v>4.8</v>
      </c>
      <c r="C13" s="277">
        <f>'Ingreso Datos '!$D$11</f>
        <v>123386</v>
      </c>
      <c r="D13" s="278">
        <f t="shared" si="3"/>
        <v>592252.8</v>
      </c>
      <c r="E13" s="279">
        <f>'Ingreso Datos '!L25</f>
        <v>0.48</v>
      </c>
      <c r="F13" s="277">
        <f>C13+(C13*'Ingreso Datos '!$D$24)</f>
        <v>130789.16</v>
      </c>
      <c r="G13" s="278">
        <f t="shared" si="4"/>
        <v>62778.7968</v>
      </c>
      <c r="H13" s="279">
        <f>'Ingreso Datos '!M25</f>
        <v>0.288</v>
      </c>
      <c r="I13" s="277">
        <f>F13+(F13*'Ingreso Datos '!$D$24)</f>
        <v>138636.5096</v>
      </c>
      <c r="J13" s="278">
        <f t="shared" si="5"/>
        <v>39927.31476</v>
      </c>
      <c r="K13" s="279">
        <f>'Ingreso Datos '!N25</f>
        <v>0.288</v>
      </c>
      <c r="L13" s="277">
        <f>I13+(I13*'Ingreso Datos '!$D$24)</f>
        <v>146954.7002</v>
      </c>
      <c r="M13" s="278">
        <f t="shared" si="6"/>
        <v>42322.95365</v>
      </c>
      <c r="N13" s="279">
        <v>0.0</v>
      </c>
      <c r="O13" s="277">
        <f>L13+(L13*'Ingreso Datos '!$D$24)</f>
        <v>155771.9822</v>
      </c>
      <c r="P13" s="278">
        <f t="shared" si="7"/>
        <v>0</v>
      </c>
      <c r="Q13" s="280">
        <v>0.0</v>
      </c>
      <c r="R13" s="277">
        <f>O13+(O13*'Ingreso Datos '!$D$24)</f>
        <v>165118.3011</v>
      </c>
      <c r="S13" s="278">
        <f t="shared" si="8"/>
        <v>0</v>
      </c>
      <c r="T13" s="281">
        <v>0.0</v>
      </c>
      <c r="U13" s="277">
        <f>R13+(R13*'Ingreso Datos '!$D$24)</f>
        <v>175025.3992</v>
      </c>
      <c r="V13" s="278">
        <f t="shared" si="9"/>
        <v>0</v>
      </c>
      <c r="W13" s="281">
        <v>0.0</v>
      </c>
      <c r="X13" s="277">
        <f>U13+(U13*'Ingreso Datos '!$D$24)</f>
        <v>185526.9231</v>
      </c>
      <c r="Y13" s="278">
        <f t="shared" si="10"/>
        <v>0</v>
      </c>
      <c r="Z13" s="282">
        <v>0.0</v>
      </c>
      <c r="AA13" s="283">
        <f>X13+(X13*'Ingreso Datos '!D$24)</f>
        <v>196658.5385</v>
      </c>
      <c r="AB13" s="283">
        <f t="shared" si="11"/>
        <v>0</v>
      </c>
      <c r="AC13" s="282">
        <v>0.0</v>
      </c>
      <c r="AD13" s="283">
        <f>AA13+(AA13*'Ingreso Datos '!D$24)</f>
        <v>208458.0508</v>
      </c>
      <c r="AE13" s="283">
        <f t="shared" si="12"/>
        <v>0</v>
      </c>
      <c r="AF13" s="284">
        <v>0.0</v>
      </c>
      <c r="AG13" s="283">
        <f>AD13+(AD13*'Ingreso Datos '!D$24)</f>
        <v>220965.5339</v>
      </c>
      <c r="AH13" s="283">
        <f t="shared" si="13"/>
        <v>0</v>
      </c>
      <c r="AI13" s="15">
        <f t="shared" si="14"/>
        <v>0</v>
      </c>
      <c r="AJ13" s="277">
        <f>X13+(X13*'Ingreso Datos '!$D$24)</f>
        <v>196658.5385</v>
      </c>
      <c r="AK13" s="285">
        <f t="shared" si="15"/>
        <v>0</v>
      </c>
      <c r="AL13" s="15">
        <f t="shared" si="16"/>
        <v>0</v>
      </c>
      <c r="AM13" s="277">
        <f>AJ13+(AJ13*'Ingreso Datos '!$D$24)</f>
        <v>208458.0508</v>
      </c>
      <c r="AN13" s="285">
        <f t="shared" si="17"/>
        <v>0</v>
      </c>
      <c r="AO13" s="15">
        <f t="shared" si="18"/>
        <v>0</v>
      </c>
      <c r="AP13" s="277">
        <f>AM13+(AM13*'Ingreso Datos '!$D$24)</f>
        <v>220965.5339</v>
      </c>
      <c r="AQ13" s="285">
        <f t="shared" si="19"/>
        <v>0</v>
      </c>
      <c r="AR13" s="15">
        <f t="shared" si="20"/>
        <v>0</v>
      </c>
      <c r="AS13" s="277">
        <f>AP13+(AP13*'Ingreso Datos '!$D$24)</f>
        <v>234223.4659</v>
      </c>
      <c r="AT13" s="285">
        <f t="shared" si="21"/>
        <v>0</v>
      </c>
      <c r="AU13" s="15">
        <f t="shared" si="22"/>
        <v>0</v>
      </c>
      <c r="AV13" s="277">
        <f>AS13+(AS13*'Ingreso Datos '!$D$24)</f>
        <v>248276.8739</v>
      </c>
      <c r="AW13" s="285">
        <f t="shared" si="23"/>
        <v>0</v>
      </c>
      <c r="AX13" s="15">
        <f t="shared" si="24"/>
        <v>0</v>
      </c>
      <c r="AY13" s="277">
        <f>AV13+(AV13*'Ingreso Datos '!$D$24)</f>
        <v>263173.4863</v>
      </c>
      <c r="AZ13" s="285">
        <f t="shared" si="25"/>
        <v>0</v>
      </c>
      <c r="BA13" s="15">
        <f t="shared" si="26"/>
        <v>0</v>
      </c>
      <c r="BB13" s="277">
        <f>AY13+(AY13*'Ingreso Datos '!$D$24)</f>
        <v>278963.8955</v>
      </c>
      <c r="BC13" s="285">
        <f t="shared" si="27"/>
        <v>0</v>
      </c>
      <c r="BD13" s="15">
        <f t="shared" si="28"/>
        <v>0</v>
      </c>
      <c r="BE13" s="277">
        <f>BB13+(BB13*'Ingreso Datos '!$D$24)</f>
        <v>295701.7292</v>
      </c>
      <c r="BF13" s="285">
        <f t="shared" si="29"/>
        <v>0</v>
      </c>
      <c r="BG13" s="15">
        <f t="shared" si="30"/>
        <v>0</v>
      </c>
      <c r="BH13" s="277">
        <f>BE13+(BE13*'Ingreso Datos '!$D$24)</f>
        <v>313443.833</v>
      </c>
      <c r="BI13" s="285">
        <f t="shared" si="31"/>
        <v>0</v>
      </c>
      <c r="BJ13" s="15">
        <f t="shared" si="32"/>
        <v>0</v>
      </c>
      <c r="BK13" s="277">
        <f>BH13+(BH13*'Ingreso Datos '!$D$24)</f>
        <v>332250.4629</v>
      </c>
      <c r="BL13" s="285">
        <f t="shared" si="33"/>
        <v>0</v>
      </c>
      <c r="BM13" s="15">
        <f t="shared" si="34"/>
        <v>0</v>
      </c>
      <c r="BN13" s="277">
        <f>BK13+(BK13*'Ingreso Datos '!$D$24)</f>
        <v>352185.4907</v>
      </c>
      <c r="BO13" s="285">
        <f t="shared" si="35"/>
        <v>0</v>
      </c>
      <c r="BP13" s="15">
        <f t="shared" si="36"/>
        <v>0</v>
      </c>
      <c r="BQ13" s="277">
        <f>BN13+(BN13*'Ingreso Datos '!$D$24)</f>
        <v>373316.6202</v>
      </c>
      <c r="BR13" s="285">
        <f t="shared" si="37"/>
        <v>0</v>
      </c>
      <c r="BS13" s="15">
        <f t="shared" si="38"/>
        <v>0</v>
      </c>
      <c r="BT13" s="277">
        <f>BQ13+(BQ13*'Ingreso Datos '!$D$24)</f>
        <v>395715.6174</v>
      </c>
      <c r="BU13" s="285">
        <f t="shared" si="39"/>
        <v>0</v>
      </c>
      <c r="BV13" s="15">
        <f t="shared" si="40"/>
        <v>0</v>
      </c>
      <c r="BW13" s="277">
        <f>BT13+(BT13*'Ingreso Datos '!$D$24)</f>
        <v>419458.5544</v>
      </c>
      <c r="BX13" s="285">
        <f t="shared" si="41"/>
        <v>0</v>
      </c>
      <c r="BY13" s="15">
        <f t="shared" si="42"/>
        <v>0</v>
      </c>
      <c r="BZ13" s="277">
        <f>BW13+(BW13*'Ingreso Datos '!$D$24)</f>
        <v>444626.0677</v>
      </c>
      <c r="CA13" s="285">
        <f t="shared" si="43"/>
        <v>0</v>
      </c>
      <c r="CB13" s="15">
        <f t="shared" si="44"/>
        <v>0</v>
      </c>
      <c r="CC13" s="277">
        <f>BZ13+(BZ13*'Ingreso Datos '!$D$24)</f>
        <v>471303.6317</v>
      </c>
      <c r="CD13" s="285">
        <f t="shared" si="45"/>
        <v>0</v>
      </c>
      <c r="CE13" s="15">
        <f t="shared" si="46"/>
        <v>0</v>
      </c>
      <c r="CF13" s="277">
        <f>CC13+(CC13*'Ingreso Datos '!$D$24)</f>
        <v>499581.8496</v>
      </c>
      <c r="CG13" s="285">
        <f t="shared" si="47"/>
        <v>0</v>
      </c>
    </row>
    <row r="14" ht="14.25" customHeight="1" outlineLevel="1">
      <c r="A14" s="275" t="s">
        <v>224</v>
      </c>
      <c r="B14" s="276">
        <f>'Ingreso Datos '!L14</f>
        <v>1.531914894</v>
      </c>
      <c r="C14" s="277">
        <f>'Ingreso Datos '!$D$11</f>
        <v>123386</v>
      </c>
      <c r="D14" s="278">
        <f t="shared" si="3"/>
        <v>189016.8511</v>
      </c>
      <c r="E14" s="279">
        <f>'Ingreso Datos '!L26</f>
        <v>0.1531914894</v>
      </c>
      <c r="F14" s="277">
        <f>C14+(C14*'Ingreso Datos '!$D$24)</f>
        <v>130789.16</v>
      </c>
      <c r="G14" s="278">
        <f t="shared" si="4"/>
        <v>20035.78621</v>
      </c>
      <c r="H14" s="279">
        <f>'Ingreso Datos '!M26</f>
        <v>0.09191489362</v>
      </c>
      <c r="I14" s="277">
        <f>F14+(F14*'Ingreso Datos '!$D$24)</f>
        <v>138636.5096</v>
      </c>
      <c r="J14" s="278">
        <f t="shared" si="5"/>
        <v>12742.76003</v>
      </c>
      <c r="K14" s="279">
        <f>'Ingreso Datos '!N26</f>
        <v>0.09191489362</v>
      </c>
      <c r="L14" s="277">
        <f>I14+(I14*'Ingreso Datos '!$D$24)</f>
        <v>146954.7002</v>
      </c>
      <c r="M14" s="278">
        <f t="shared" si="6"/>
        <v>13507.32563</v>
      </c>
      <c r="N14" s="279">
        <v>0.0</v>
      </c>
      <c r="O14" s="277">
        <f>L14+(L14*'Ingreso Datos '!$D$24)</f>
        <v>155771.9822</v>
      </c>
      <c r="P14" s="278">
        <f t="shared" si="7"/>
        <v>0</v>
      </c>
      <c r="Q14" s="280">
        <v>0.0</v>
      </c>
      <c r="R14" s="277">
        <f>O14+(O14*'Ingreso Datos '!$D$24)</f>
        <v>165118.3011</v>
      </c>
      <c r="S14" s="278">
        <f t="shared" si="8"/>
        <v>0</v>
      </c>
      <c r="T14" s="281">
        <v>0.0</v>
      </c>
      <c r="U14" s="277">
        <f>R14+(R14*'Ingreso Datos '!$D$24)</f>
        <v>175025.3992</v>
      </c>
      <c r="V14" s="278">
        <f t="shared" si="9"/>
        <v>0</v>
      </c>
      <c r="W14" s="281">
        <v>0.0</v>
      </c>
      <c r="X14" s="277">
        <f>U14+(U14*'Ingreso Datos '!$D$24)</f>
        <v>185526.9231</v>
      </c>
      <c r="Y14" s="278">
        <f t="shared" si="10"/>
        <v>0</v>
      </c>
      <c r="Z14" s="282">
        <v>0.0</v>
      </c>
      <c r="AA14" s="283">
        <f>X14+(X14*'Ingreso Datos '!D$24)</f>
        <v>196658.5385</v>
      </c>
      <c r="AB14" s="283">
        <f t="shared" si="11"/>
        <v>0</v>
      </c>
      <c r="AC14" s="282">
        <v>0.0</v>
      </c>
      <c r="AD14" s="283">
        <f>AA14+(AA14*'Ingreso Datos '!D$24)</f>
        <v>208458.0508</v>
      </c>
      <c r="AE14" s="283">
        <f t="shared" si="12"/>
        <v>0</v>
      </c>
      <c r="AF14" s="284">
        <v>0.0</v>
      </c>
      <c r="AG14" s="283">
        <f>AD14+(AD14*'Ingreso Datos '!D$24)</f>
        <v>220965.5339</v>
      </c>
      <c r="AH14" s="283">
        <f t="shared" si="13"/>
        <v>0</v>
      </c>
      <c r="AI14" s="15">
        <f t="shared" si="14"/>
        <v>0</v>
      </c>
      <c r="AJ14" s="277">
        <f>X14+(X14*'Ingreso Datos '!$D$24)</f>
        <v>196658.5385</v>
      </c>
      <c r="AK14" s="285">
        <f t="shared" si="15"/>
        <v>0</v>
      </c>
      <c r="AL14" s="15">
        <f t="shared" si="16"/>
        <v>0</v>
      </c>
      <c r="AM14" s="277">
        <f>AJ14+(AJ14*'Ingreso Datos '!$D$24)</f>
        <v>208458.0508</v>
      </c>
      <c r="AN14" s="285">
        <f t="shared" si="17"/>
        <v>0</v>
      </c>
      <c r="AO14" s="15">
        <f t="shared" si="18"/>
        <v>0</v>
      </c>
      <c r="AP14" s="277">
        <f>AM14+(AM14*'Ingreso Datos '!$D$24)</f>
        <v>220965.5339</v>
      </c>
      <c r="AQ14" s="285">
        <f t="shared" si="19"/>
        <v>0</v>
      </c>
      <c r="AR14" s="15">
        <f t="shared" si="20"/>
        <v>0</v>
      </c>
      <c r="AS14" s="277">
        <f>AP14+(AP14*'Ingreso Datos '!$D$24)</f>
        <v>234223.4659</v>
      </c>
      <c r="AT14" s="285">
        <f t="shared" si="21"/>
        <v>0</v>
      </c>
      <c r="AU14" s="15">
        <f t="shared" si="22"/>
        <v>0</v>
      </c>
      <c r="AV14" s="277">
        <f>AS14+(AS14*'Ingreso Datos '!$D$24)</f>
        <v>248276.8739</v>
      </c>
      <c r="AW14" s="285">
        <f t="shared" si="23"/>
        <v>0</v>
      </c>
      <c r="AX14" s="15">
        <f t="shared" si="24"/>
        <v>0</v>
      </c>
      <c r="AY14" s="277">
        <f>AV14+(AV14*'Ingreso Datos '!$D$24)</f>
        <v>263173.4863</v>
      </c>
      <c r="AZ14" s="285">
        <f t="shared" si="25"/>
        <v>0</v>
      </c>
      <c r="BA14" s="15">
        <f t="shared" si="26"/>
        <v>0</v>
      </c>
      <c r="BB14" s="277">
        <f>AY14+(AY14*'Ingreso Datos '!$D$24)</f>
        <v>278963.8955</v>
      </c>
      <c r="BC14" s="285">
        <f t="shared" si="27"/>
        <v>0</v>
      </c>
      <c r="BD14" s="15">
        <f t="shared" si="28"/>
        <v>0</v>
      </c>
      <c r="BE14" s="277">
        <f>BB14+(BB14*'Ingreso Datos '!$D$24)</f>
        <v>295701.7292</v>
      </c>
      <c r="BF14" s="285">
        <f t="shared" si="29"/>
        <v>0</v>
      </c>
      <c r="BG14" s="15">
        <f t="shared" si="30"/>
        <v>0</v>
      </c>
      <c r="BH14" s="277">
        <f>BE14+(BE14*'Ingreso Datos '!$D$24)</f>
        <v>313443.833</v>
      </c>
      <c r="BI14" s="285">
        <f t="shared" si="31"/>
        <v>0</v>
      </c>
      <c r="BJ14" s="15">
        <f t="shared" si="32"/>
        <v>0</v>
      </c>
      <c r="BK14" s="277">
        <f>BH14+(BH14*'Ingreso Datos '!$D$24)</f>
        <v>332250.4629</v>
      </c>
      <c r="BL14" s="285">
        <f t="shared" si="33"/>
        <v>0</v>
      </c>
      <c r="BM14" s="15">
        <f t="shared" si="34"/>
        <v>0</v>
      </c>
      <c r="BN14" s="277">
        <f>BK14+(BK14*'Ingreso Datos '!$D$24)</f>
        <v>352185.4907</v>
      </c>
      <c r="BO14" s="285">
        <f t="shared" si="35"/>
        <v>0</v>
      </c>
      <c r="BP14" s="15">
        <f t="shared" si="36"/>
        <v>0</v>
      </c>
      <c r="BQ14" s="277">
        <f>BN14+(BN14*'Ingreso Datos '!$D$24)</f>
        <v>373316.6202</v>
      </c>
      <c r="BR14" s="285">
        <f t="shared" si="37"/>
        <v>0</v>
      </c>
      <c r="BS14" s="15">
        <f t="shared" si="38"/>
        <v>0</v>
      </c>
      <c r="BT14" s="277">
        <f>BQ14+(BQ14*'Ingreso Datos '!$D$24)</f>
        <v>395715.6174</v>
      </c>
      <c r="BU14" s="285">
        <f t="shared" si="39"/>
        <v>0</v>
      </c>
      <c r="BV14" s="15">
        <f t="shared" si="40"/>
        <v>0</v>
      </c>
      <c r="BW14" s="277">
        <f>BT14+(BT14*'Ingreso Datos '!$D$24)</f>
        <v>419458.5544</v>
      </c>
      <c r="BX14" s="285">
        <f t="shared" si="41"/>
        <v>0</v>
      </c>
      <c r="BY14" s="15">
        <f t="shared" si="42"/>
        <v>0</v>
      </c>
      <c r="BZ14" s="277">
        <f>BW14+(BW14*'Ingreso Datos '!$D$24)</f>
        <v>444626.0677</v>
      </c>
      <c r="CA14" s="285">
        <f t="shared" si="43"/>
        <v>0</v>
      </c>
      <c r="CB14" s="15">
        <f t="shared" si="44"/>
        <v>0</v>
      </c>
      <c r="CC14" s="277">
        <f>BZ14+(BZ14*'Ingreso Datos '!$D$24)</f>
        <v>471303.6317</v>
      </c>
      <c r="CD14" s="285">
        <f t="shared" si="45"/>
        <v>0</v>
      </c>
      <c r="CE14" s="15">
        <f t="shared" si="46"/>
        <v>0</v>
      </c>
      <c r="CF14" s="277">
        <f>CC14+(CC14*'Ingreso Datos '!$D$24)</f>
        <v>499581.8496</v>
      </c>
      <c r="CG14" s="285">
        <f t="shared" si="47"/>
        <v>0</v>
      </c>
    </row>
    <row r="15" ht="14.25" customHeight="1" outlineLevel="1">
      <c r="A15" s="275" t="s">
        <v>129</v>
      </c>
      <c r="B15" s="276">
        <f>'Ingreso Datos '!L15</f>
        <v>4.5</v>
      </c>
      <c r="C15" s="277">
        <f>'Ingreso Datos '!$D$11</f>
        <v>123386</v>
      </c>
      <c r="D15" s="278">
        <f t="shared" si="3"/>
        <v>555237</v>
      </c>
      <c r="E15" s="279">
        <f>'Ingreso Datos '!L27</f>
        <v>0.45</v>
      </c>
      <c r="F15" s="277">
        <f>C15+(C15*'Ingreso Datos '!$D$24)</f>
        <v>130789.16</v>
      </c>
      <c r="G15" s="278">
        <f t="shared" si="4"/>
        <v>58855.122</v>
      </c>
      <c r="H15" s="279">
        <f>'Ingreso Datos '!M27</f>
        <v>0.27</v>
      </c>
      <c r="I15" s="277">
        <f>F15+(F15*'Ingreso Datos '!$D$24)</f>
        <v>138636.5096</v>
      </c>
      <c r="J15" s="278">
        <f t="shared" si="5"/>
        <v>37431.85759</v>
      </c>
      <c r="K15" s="279">
        <f>'Ingreso Datos '!N27</f>
        <v>0.27</v>
      </c>
      <c r="L15" s="277">
        <f>I15+(I15*'Ingreso Datos '!$D$24)</f>
        <v>146954.7002</v>
      </c>
      <c r="M15" s="278">
        <f t="shared" si="6"/>
        <v>39677.76905</v>
      </c>
      <c r="N15" s="279">
        <v>0.0</v>
      </c>
      <c r="O15" s="277">
        <f>L15+(L15*'Ingreso Datos '!$D$24)</f>
        <v>155771.9822</v>
      </c>
      <c r="P15" s="278">
        <f t="shared" si="7"/>
        <v>0</v>
      </c>
      <c r="Q15" s="280">
        <v>0.0</v>
      </c>
      <c r="R15" s="277">
        <f>O15+(O15*'Ingreso Datos '!$D$24)</f>
        <v>165118.3011</v>
      </c>
      <c r="S15" s="278">
        <f t="shared" si="8"/>
        <v>0</v>
      </c>
      <c r="T15" s="281">
        <v>0.0</v>
      </c>
      <c r="U15" s="277">
        <f>R15+(R15*'Ingreso Datos '!$D$24)</f>
        <v>175025.3992</v>
      </c>
      <c r="V15" s="278">
        <f t="shared" si="9"/>
        <v>0</v>
      </c>
      <c r="W15" s="281">
        <v>0.0</v>
      </c>
      <c r="X15" s="277">
        <f>U15+(U15*'Ingreso Datos '!$D$24)</f>
        <v>185526.9231</v>
      </c>
      <c r="Y15" s="278">
        <f t="shared" si="10"/>
        <v>0</v>
      </c>
      <c r="Z15" s="282">
        <v>0.0</v>
      </c>
      <c r="AA15" s="283">
        <f>X15+(X15*'Ingreso Datos '!D$24)</f>
        <v>196658.5385</v>
      </c>
      <c r="AB15" s="283">
        <f t="shared" si="11"/>
        <v>0</v>
      </c>
      <c r="AC15" s="282">
        <v>0.0</v>
      </c>
      <c r="AD15" s="283">
        <f>AA15+(AA15*'Ingreso Datos '!D$24)</f>
        <v>208458.0508</v>
      </c>
      <c r="AE15" s="283">
        <f t="shared" si="12"/>
        <v>0</v>
      </c>
      <c r="AF15" s="284">
        <v>0.0</v>
      </c>
      <c r="AG15" s="283">
        <f>AD15+(AD15*'Ingreso Datos '!D$24)</f>
        <v>220965.5339</v>
      </c>
      <c r="AH15" s="283">
        <f t="shared" si="13"/>
        <v>0</v>
      </c>
      <c r="AI15" s="15">
        <f t="shared" si="14"/>
        <v>0</v>
      </c>
      <c r="AJ15" s="277">
        <f>X15+(X15*'Ingreso Datos '!$D$24)</f>
        <v>196658.5385</v>
      </c>
      <c r="AK15" s="285">
        <f t="shared" si="15"/>
        <v>0</v>
      </c>
      <c r="AL15" s="15">
        <f t="shared" si="16"/>
        <v>0</v>
      </c>
      <c r="AM15" s="277">
        <f>AJ15+(AJ15*'Ingreso Datos '!$D$24)</f>
        <v>208458.0508</v>
      </c>
      <c r="AN15" s="285">
        <f t="shared" si="17"/>
        <v>0</v>
      </c>
      <c r="AO15" s="15">
        <f t="shared" si="18"/>
        <v>0</v>
      </c>
      <c r="AP15" s="277">
        <f>AM15+(AM15*'Ingreso Datos '!$D$24)</f>
        <v>220965.5339</v>
      </c>
      <c r="AQ15" s="285">
        <f t="shared" si="19"/>
        <v>0</v>
      </c>
      <c r="AR15" s="15">
        <f t="shared" si="20"/>
        <v>0</v>
      </c>
      <c r="AS15" s="277">
        <f>AP15+(AP15*'Ingreso Datos '!$D$24)</f>
        <v>234223.4659</v>
      </c>
      <c r="AT15" s="285">
        <f t="shared" si="21"/>
        <v>0</v>
      </c>
      <c r="AU15" s="15">
        <f t="shared" si="22"/>
        <v>0</v>
      </c>
      <c r="AV15" s="277">
        <f>AS15+(AS15*'Ingreso Datos '!$D$24)</f>
        <v>248276.8739</v>
      </c>
      <c r="AW15" s="285">
        <f t="shared" si="23"/>
        <v>0</v>
      </c>
      <c r="AX15" s="15">
        <f t="shared" si="24"/>
        <v>0</v>
      </c>
      <c r="AY15" s="277">
        <f>AV15+(AV15*'Ingreso Datos '!$D$24)</f>
        <v>263173.4863</v>
      </c>
      <c r="AZ15" s="285">
        <f t="shared" si="25"/>
        <v>0</v>
      </c>
      <c r="BA15" s="15">
        <f t="shared" si="26"/>
        <v>0</v>
      </c>
      <c r="BB15" s="277">
        <f>AY15+(AY15*'Ingreso Datos '!$D$24)</f>
        <v>278963.8955</v>
      </c>
      <c r="BC15" s="285">
        <f t="shared" si="27"/>
        <v>0</v>
      </c>
      <c r="BD15" s="15">
        <f t="shared" si="28"/>
        <v>0</v>
      </c>
      <c r="BE15" s="277">
        <f>BB15+(BB15*'Ingreso Datos '!$D$24)</f>
        <v>295701.7292</v>
      </c>
      <c r="BF15" s="285">
        <f t="shared" si="29"/>
        <v>0</v>
      </c>
      <c r="BG15" s="15">
        <f t="shared" si="30"/>
        <v>0</v>
      </c>
      <c r="BH15" s="277">
        <f>BE15+(BE15*'Ingreso Datos '!$D$24)</f>
        <v>313443.833</v>
      </c>
      <c r="BI15" s="285">
        <f t="shared" si="31"/>
        <v>0</v>
      </c>
      <c r="BJ15" s="15">
        <f t="shared" si="32"/>
        <v>0</v>
      </c>
      <c r="BK15" s="277">
        <f>BH15+(BH15*'Ingreso Datos '!$D$24)</f>
        <v>332250.4629</v>
      </c>
      <c r="BL15" s="285">
        <f t="shared" si="33"/>
        <v>0</v>
      </c>
      <c r="BM15" s="15">
        <f t="shared" si="34"/>
        <v>0</v>
      </c>
      <c r="BN15" s="277">
        <f>BK15+(BK15*'Ingreso Datos '!$D$24)</f>
        <v>352185.4907</v>
      </c>
      <c r="BO15" s="285">
        <f t="shared" si="35"/>
        <v>0</v>
      </c>
      <c r="BP15" s="15">
        <f t="shared" si="36"/>
        <v>0</v>
      </c>
      <c r="BQ15" s="277">
        <f>BN15+(BN15*'Ingreso Datos '!$D$24)</f>
        <v>373316.6202</v>
      </c>
      <c r="BR15" s="285">
        <f t="shared" si="37"/>
        <v>0</v>
      </c>
      <c r="BS15" s="15">
        <f t="shared" si="38"/>
        <v>0</v>
      </c>
      <c r="BT15" s="277">
        <f>BQ15+(BQ15*'Ingreso Datos '!$D$24)</f>
        <v>395715.6174</v>
      </c>
      <c r="BU15" s="285">
        <f t="shared" si="39"/>
        <v>0</v>
      </c>
      <c r="BV15" s="15">
        <f t="shared" si="40"/>
        <v>0</v>
      </c>
      <c r="BW15" s="277">
        <f>BT15+(BT15*'Ingreso Datos '!$D$24)</f>
        <v>419458.5544</v>
      </c>
      <c r="BX15" s="285">
        <f t="shared" si="41"/>
        <v>0</v>
      </c>
      <c r="BY15" s="15">
        <f t="shared" si="42"/>
        <v>0</v>
      </c>
      <c r="BZ15" s="277">
        <f>BW15+(BW15*'Ingreso Datos '!$D$24)</f>
        <v>444626.0677</v>
      </c>
      <c r="CA15" s="285">
        <f t="shared" si="43"/>
        <v>0</v>
      </c>
      <c r="CB15" s="15">
        <f t="shared" si="44"/>
        <v>0</v>
      </c>
      <c r="CC15" s="277">
        <f>BZ15+(BZ15*'Ingreso Datos '!$D$24)</f>
        <v>471303.6317</v>
      </c>
      <c r="CD15" s="285">
        <f t="shared" si="45"/>
        <v>0</v>
      </c>
      <c r="CE15" s="15">
        <f t="shared" si="46"/>
        <v>0</v>
      </c>
      <c r="CF15" s="277">
        <f>CC15+(CC15*'Ingreso Datos '!$D$24)</f>
        <v>499581.8496</v>
      </c>
      <c r="CG15" s="285">
        <f t="shared" si="47"/>
        <v>0</v>
      </c>
    </row>
    <row r="16" ht="14.25" customHeight="1" outlineLevel="1">
      <c r="A16" s="275" t="s">
        <v>302</v>
      </c>
      <c r="B16" s="276">
        <f>'Ingreso Datos '!L16</f>
        <v>9</v>
      </c>
      <c r="C16" s="277">
        <f>'Ingreso Datos '!$D$11</f>
        <v>123386</v>
      </c>
      <c r="D16" s="278">
        <f t="shared" si="3"/>
        <v>1110474</v>
      </c>
      <c r="E16" s="279">
        <f>'Ingreso Datos '!L28</f>
        <v>0.9</v>
      </c>
      <c r="F16" s="277">
        <f>C16+(C16*'Ingreso Datos '!$D$24)</f>
        <v>130789.16</v>
      </c>
      <c r="G16" s="278">
        <f t="shared" si="4"/>
        <v>117710.244</v>
      </c>
      <c r="H16" s="279">
        <f>'Ingreso Datos '!M28</f>
        <v>0.9</v>
      </c>
      <c r="I16" s="277">
        <f>F16+(F16*'Ingreso Datos '!$D$24)</f>
        <v>138636.5096</v>
      </c>
      <c r="J16" s="278">
        <f t="shared" si="5"/>
        <v>124772.8586</v>
      </c>
      <c r="K16" s="279">
        <f>'Ingreso Datos '!N28</f>
        <v>0.54</v>
      </c>
      <c r="L16" s="277">
        <f>I16+(I16*'Ingreso Datos '!$D$24)</f>
        <v>146954.7002</v>
      </c>
      <c r="M16" s="278">
        <f t="shared" si="6"/>
        <v>79355.5381</v>
      </c>
      <c r="N16" s="279">
        <v>0.0</v>
      </c>
      <c r="O16" s="277">
        <f>L16+(L16*'Ingreso Datos '!$D$24)</f>
        <v>155771.9822</v>
      </c>
      <c r="P16" s="278">
        <f t="shared" si="7"/>
        <v>0</v>
      </c>
      <c r="Q16" s="280">
        <v>0.0</v>
      </c>
      <c r="R16" s="277">
        <f>O16+(O16*'Ingreso Datos '!$D$24)</f>
        <v>165118.3011</v>
      </c>
      <c r="S16" s="278">
        <f t="shared" si="8"/>
        <v>0</v>
      </c>
      <c r="T16" s="281">
        <v>0.0</v>
      </c>
      <c r="U16" s="277">
        <f>R16+(R16*'Ingreso Datos '!$D$24)</f>
        <v>175025.3992</v>
      </c>
      <c r="V16" s="278">
        <f t="shared" si="9"/>
        <v>0</v>
      </c>
      <c r="W16" s="281">
        <v>0.0</v>
      </c>
      <c r="X16" s="277">
        <f>U16+(U16*'Ingreso Datos '!$D$24)</f>
        <v>185526.9231</v>
      </c>
      <c r="Y16" s="278">
        <f t="shared" si="10"/>
        <v>0</v>
      </c>
      <c r="Z16" s="282">
        <v>0.0</v>
      </c>
      <c r="AA16" s="283">
        <f>X16+(X16*'Ingreso Datos '!D$24)</f>
        <v>196658.5385</v>
      </c>
      <c r="AB16" s="283">
        <f t="shared" si="11"/>
        <v>0</v>
      </c>
      <c r="AC16" s="282">
        <v>0.0</v>
      </c>
      <c r="AD16" s="283">
        <f>AA16+(AA16*'Ingreso Datos '!D$24)</f>
        <v>208458.0508</v>
      </c>
      <c r="AE16" s="283">
        <f t="shared" si="12"/>
        <v>0</v>
      </c>
      <c r="AF16" s="284">
        <f t="shared" ref="AF16:AF20" si="48">AC16</f>
        <v>0</v>
      </c>
      <c r="AG16" s="283">
        <f>AD16+(AD16*'Ingreso Datos '!D$24)</f>
        <v>220965.5339</v>
      </c>
      <c r="AH16" s="283">
        <f t="shared" si="13"/>
        <v>0</v>
      </c>
      <c r="AI16" s="15">
        <f t="shared" si="14"/>
        <v>0</v>
      </c>
      <c r="AJ16" s="277">
        <f>X16+(X16*'Ingreso Datos '!$D$24)</f>
        <v>196658.5385</v>
      </c>
      <c r="AK16" s="285">
        <f t="shared" si="15"/>
        <v>0</v>
      </c>
      <c r="AL16" s="15">
        <f t="shared" si="16"/>
        <v>0</v>
      </c>
      <c r="AM16" s="277">
        <f>AJ16+(AJ16*'Ingreso Datos '!$D$24)</f>
        <v>208458.0508</v>
      </c>
      <c r="AN16" s="285">
        <f t="shared" si="17"/>
        <v>0</v>
      </c>
      <c r="AO16" s="15">
        <f t="shared" si="18"/>
        <v>0</v>
      </c>
      <c r="AP16" s="277">
        <f>AM16+(AM16*'Ingreso Datos '!$D$24)</f>
        <v>220965.5339</v>
      </c>
      <c r="AQ16" s="285">
        <f t="shared" si="19"/>
        <v>0</v>
      </c>
      <c r="AR16" s="15">
        <f t="shared" si="20"/>
        <v>0</v>
      </c>
      <c r="AS16" s="277">
        <f>AP16+(AP16*'Ingreso Datos '!$D$24)</f>
        <v>234223.4659</v>
      </c>
      <c r="AT16" s="285">
        <f t="shared" si="21"/>
        <v>0</v>
      </c>
      <c r="AU16" s="15">
        <f t="shared" si="22"/>
        <v>0</v>
      </c>
      <c r="AV16" s="277">
        <f>AS16+(AS16*'Ingreso Datos '!$D$24)</f>
        <v>248276.8739</v>
      </c>
      <c r="AW16" s="285">
        <f t="shared" si="23"/>
        <v>0</v>
      </c>
      <c r="AX16" s="15">
        <f t="shared" si="24"/>
        <v>0</v>
      </c>
      <c r="AY16" s="277">
        <f>AV16+(AV16*'Ingreso Datos '!$D$24)</f>
        <v>263173.4863</v>
      </c>
      <c r="AZ16" s="285">
        <f t="shared" si="25"/>
        <v>0</v>
      </c>
      <c r="BA16" s="15">
        <f t="shared" si="26"/>
        <v>0</v>
      </c>
      <c r="BB16" s="277">
        <f>AY16+(AY16*'Ingreso Datos '!$D$24)</f>
        <v>278963.8955</v>
      </c>
      <c r="BC16" s="285">
        <f t="shared" si="27"/>
        <v>0</v>
      </c>
      <c r="BD16" s="15">
        <f t="shared" si="28"/>
        <v>0</v>
      </c>
      <c r="BE16" s="277">
        <f>BB16+(BB16*'Ingreso Datos '!$D$24)</f>
        <v>295701.7292</v>
      </c>
      <c r="BF16" s="285">
        <f t="shared" si="29"/>
        <v>0</v>
      </c>
      <c r="BG16" s="15">
        <f t="shared" si="30"/>
        <v>0</v>
      </c>
      <c r="BH16" s="277">
        <f>BE16+(BE16*'Ingreso Datos '!$D$24)</f>
        <v>313443.833</v>
      </c>
      <c r="BI16" s="285">
        <f t="shared" si="31"/>
        <v>0</v>
      </c>
      <c r="BJ16" s="15">
        <f t="shared" si="32"/>
        <v>0</v>
      </c>
      <c r="BK16" s="277">
        <f>BH16+(BH16*'Ingreso Datos '!$D$24)</f>
        <v>332250.4629</v>
      </c>
      <c r="BL16" s="285">
        <f t="shared" si="33"/>
        <v>0</v>
      </c>
      <c r="BM16" s="15">
        <f t="shared" si="34"/>
        <v>0</v>
      </c>
      <c r="BN16" s="277">
        <f>BK16+(BK16*'Ingreso Datos '!$D$24)</f>
        <v>352185.4907</v>
      </c>
      <c r="BO16" s="285">
        <f t="shared" si="35"/>
        <v>0</v>
      </c>
      <c r="BP16" s="15">
        <f t="shared" si="36"/>
        <v>0</v>
      </c>
      <c r="BQ16" s="277">
        <f>BN16+(BN16*'Ingreso Datos '!$D$24)</f>
        <v>373316.6202</v>
      </c>
      <c r="BR16" s="285">
        <f t="shared" si="37"/>
        <v>0</v>
      </c>
      <c r="BS16" s="15">
        <f t="shared" si="38"/>
        <v>0</v>
      </c>
      <c r="BT16" s="277">
        <f>BQ16+(BQ16*'Ingreso Datos '!$D$24)</f>
        <v>395715.6174</v>
      </c>
      <c r="BU16" s="285">
        <f t="shared" si="39"/>
        <v>0</v>
      </c>
      <c r="BV16" s="15">
        <f t="shared" si="40"/>
        <v>0</v>
      </c>
      <c r="BW16" s="277">
        <f>BT16+(BT16*'Ingreso Datos '!$D$24)</f>
        <v>419458.5544</v>
      </c>
      <c r="BX16" s="285">
        <f t="shared" si="41"/>
        <v>0</v>
      </c>
      <c r="BY16" s="15">
        <f t="shared" si="42"/>
        <v>0</v>
      </c>
      <c r="BZ16" s="277">
        <f>BW16+(BW16*'Ingreso Datos '!$D$24)</f>
        <v>444626.0677</v>
      </c>
      <c r="CA16" s="285">
        <f t="shared" si="43"/>
        <v>0</v>
      </c>
      <c r="CB16" s="15">
        <f t="shared" si="44"/>
        <v>0</v>
      </c>
      <c r="CC16" s="277">
        <f>BZ16+(BZ16*'Ingreso Datos '!$D$24)</f>
        <v>471303.6317</v>
      </c>
      <c r="CD16" s="285">
        <f t="shared" si="45"/>
        <v>0</v>
      </c>
      <c r="CE16" s="15">
        <f t="shared" si="46"/>
        <v>0</v>
      </c>
      <c r="CF16" s="277">
        <f>CC16+(CC16*'Ingreso Datos '!$D$24)</f>
        <v>499581.8496</v>
      </c>
      <c r="CG16" s="285">
        <f t="shared" si="47"/>
        <v>0</v>
      </c>
    </row>
    <row r="17" ht="14.25" customHeight="1" outlineLevel="1">
      <c r="A17" s="275" t="s">
        <v>303</v>
      </c>
      <c r="B17" s="276">
        <f>'Ingreso Datos '!L17</f>
        <v>1.8</v>
      </c>
      <c r="C17" s="277">
        <f>'Ingreso Datos '!$D$11</f>
        <v>123386</v>
      </c>
      <c r="D17" s="278">
        <f t="shared" si="3"/>
        <v>222094.8</v>
      </c>
      <c r="E17" s="279">
        <f>'Ingreso Datos '!L34</f>
        <v>1.2</v>
      </c>
      <c r="F17" s="277">
        <f>C17+(C17*'Ingreso Datos '!$D$24)</f>
        <v>130789.16</v>
      </c>
      <c r="G17" s="278">
        <f t="shared" si="4"/>
        <v>156946.992</v>
      </c>
      <c r="H17" s="279">
        <f>'Ingreso Datos '!M34</f>
        <v>1.2</v>
      </c>
      <c r="I17" s="277">
        <f>F17+(F17*'Ingreso Datos '!$D$24)</f>
        <v>138636.5096</v>
      </c>
      <c r="J17" s="278">
        <f t="shared" si="5"/>
        <v>166363.8115</v>
      </c>
      <c r="K17" s="279">
        <f>'Ingreso Datos '!N34</f>
        <v>1.2</v>
      </c>
      <c r="L17" s="277">
        <f>I17+(I17*'Ingreso Datos '!$D$24)</f>
        <v>146954.7002</v>
      </c>
      <c r="M17" s="278">
        <f t="shared" si="6"/>
        <v>176345.6402</v>
      </c>
      <c r="N17" s="279">
        <f>'Ingreso Datos '!O34</f>
        <v>1.2</v>
      </c>
      <c r="O17" s="277">
        <f>L17+(L17*'Ingreso Datos '!$D$24)</f>
        <v>155771.9822</v>
      </c>
      <c r="P17" s="278">
        <f t="shared" si="7"/>
        <v>186926.3786</v>
      </c>
      <c r="Q17" s="280">
        <f>'Ingreso Datos '!P34</f>
        <v>0</v>
      </c>
      <c r="R17" s="277">
        <f>O17+(O17*'Ingreso Datos '!$D$24)</f>
        <v>165118.3011</v>
      </c>
      <c r="S17" s="278">
        <f t="shared" si="8"/>
        <v>0</v>
      </c>
      <c r="T17" s="280">
        <f>'Ingreso Datos '!Q34</f>
        <v>1.2</v>
      </c>
      <c r="U17" s="277">
        <f>R17+(R17*'Ingreso Datos '!$D$24)</f>
        <v>175025.3992</v>
      </c>
      <c r="V17" s="278">
        <f t="shared" si="9"/>
        <v>210030.479</v>
      </c>
      <c r="W17" s="280">
        <f>'Ingreso Datos '!R34</f>
        <v>0</v>
      </c>
      <c r="X17" s="277">
        <f>U17+(U17*'Ingreso Datos '!$D$24)</f>
        <v>185526.9231</v>
      </c>
      <c r="Y17" s="278">
        <f t="shared" si="10"/>
        <v>0</v>
      </c>
      <c r="Z17" s="286">
        <v>0.0</v>
      </c>
      <c r="AA17" s="283">
        <f>X17+(X17*'Ingreso Datos '!D$24)</f>
        <v>196658.5385</v>
      </c>
      <c r="AB17" s="283">
        <f t="shared" si="11"/>
        <v>0</v>
      </c>
      <c r="AC17" s="286">
        <v>0.0</v>
      </c>
      <c r="AD17" s="283">
        <f>AA17+(AA17*'Ingreso Datos '!D$24)</f>
        <v>208458.0508</v>
      </c>
      <c r="AE17" s="283">
        <f t="shared" si="12"/>
        <v>0</v>
      </c>
      <c r="AF17" s="284">
        <f t="shared" si="48"/>
        <v>0</v>
      </c>
      <c r="AG17" s="283">
        <f>AD17+(AD17*'Ingreso Datos '!D$24)</f>
        <v>220965.5339</v>
      </c>
      <c r="AH17" s="283">
        <f t="shared" si="13"/>
        <v>0</v>
      </c>
      <c r="AI17" s="15">
        <v>0.0</v>
      </c>
      <c r="AJ17" s="277">
        <f>X17+(X17*'Ingreso Datos '!$D$24)</f>
        <v>196658.5385</v>
      </c>
      <c r="AK17" s="285">
        <f t="shared" si="15"/>
        <v>0</v>
      </c>
      <c r="AL17" s="287">
        <f t="shared" si="16"/>
        <v>0</v>
      </c>
      <c r="AM17" s="277">
        <f>AJ17+(AJ17*'Ingreso Datos '!$D$24)</f>
        <v>208458.0508</v>
      </c>
      <c r="AN17" s="285">
        <f t="shared" si="17"/>
        <v>0</v>
      </c>
      <c r="AO17" s="15">
        <f t="shared" si="18"/>
        <v>0</v>
      </c>
      <c r="AP17" s="277">
        <f>AM17+(AM17*'Ingreso Datos '!$D$24)</f>
        <v>220965.5339</v>
      </c>
      <c r="AQ17" s="285">
        <f t="shared" si="19"/>
        <v>0</v>
      </c>
      <c r="AR17" s="287">
        <f t="shared" si="20"/>
        <v>0</v>
      </c>
      <c r="AS17" s="277">
        <f>AP17+(AP17*'Ingreso Datos '!$D$24)</f>
        <v>234223.4659</v>
      </c>
      <c r="AT17" s="285">
        <f t="shared" si="21"/>
        <v>0</v>
      </c>
      <c r="AU17" s="15">
        <f t="shared" si="22"/>
        <v>0</v>
      </c>
      <c r="AV17" s="277">
        <f>AS17+(AS17*'Ingreso Datos '!$D$24)</f>
        <v>248276.8739</v>
      </c>
      <c r="AW17" s="285">
        <f t="shared" si="23"/>
        <v>0</v>
      </c>
      <c r="AX17" s="287">
        <f t="shared" si="24"/>
        <v>0</v>
      </c>
      <c r="AY17" s="277">
        <f>AV17+(AV17*'Ingreso Datos '!$D$24)</f>
        <v>263173.4863</v>
      </c>
      <c r="AZ17" s="285">
        <f t="shared" si="25"/>
        <v>0</v>
      </c>
      <c r="BA17" s="15">
        <f t="shared" si="26"/>
        <v>0</v>
      </c>
      <c r="BB17" s="277">
        <f>AY17+(AY17*'Ingreso Datos '!$D$24)</f>
        <v>278963.8955</v>
      </c>
      <c r="BC17" s="285">
        <f t="shared" si="27"/>
        <v>0</v>
      </c>
      <c r="BD17" s="287">
        <f t="shared" si="28"/>
        <v>0</v>
      </c>
      <c r="BE17" s="277">
        <f>BB17+(BB17*'Ingreso Datos '!$D$24)</f>
        <v>295701.7292</v>
      </c>
      <c r="BF17" s="285">
        <f t="shared" si="29"/>
        <v>0</v>
      </c>
      <c r="BG17" s="15">
        <f t="shared" si="30"/>
        <v>0</v>
      </c>
      <c r="BH17" s="277">
        <f>BE17+(BE17*'Ingreso Datos '!$D$24)</f>
        <v>313443.833</v>
      </c>
      <c r="BI17" s="285">
        <f t="shared" si="31"/>
        <v>0</v>
      </c>
      <c r="BJ17" s="287">
        <f t="shared" si="32"/>
        <v>0</v>
      </c>
      <c r="BK17" s="277">
        <f>BH17+(BH17*'Ingreso Datos '!$D$24)</f>
        <v>332250.4629</v>
      </c>
      <c r="BL17" s="285">
        <f t="shared" si="33"/>
        <v>0</v>
      </c>
      <c r="BM17" s="15">
        <f t="shared" si="34"/>
        <v>0</v>
      </c>
      <c r="BN17" s="277">
        <f>BK17+(BK17*'Ingreso Datos '!$D$24)</f>
        <v>352185.4907</v>
      </c>
      <c r="BO17" s="285">
        <f t="shared" si="35"/>
        <v>0</v>
      </c>
      <c r="BP17" s="287">
        <f t="shared" si="36"/>
        <v>0</v>
      </c>
      <c r="BQ17" s="277">
        <f>BN17+(BN17*'Ingreso Datos '!$D$24)</f>
        <v>373316.6202</v>
      </c>
      <c r="BR17" s="285">
        <f t="shared" si="37"/>
        <v>0</v>
      </c>
      <c r="BS17" s="15">
        <f t="shared" si="38"/>
        <v>0</v>
      </c>
      <c r="BT17" s="277">
        <f>BQ17+(BQ17*'Ingreso Datos '!$D$24)</f>
        <v>395715.6174</v>
      </c>
      <c r="BU17" s="285">
        <f t="shared" si="39"/>
        <v>0</v>
      </c>
      <c r="BV17" s="287">
        <f t="shared" si="40"/>
        <v>0</v>
      </c>
      <c r="BW17" s="277">
        <f>BT17+(BT17*'Ingreso Datos '!$D$24)</f>
        <v>419458.5544</v>
      </c>
      <c r="BX17" s="285">
        <f t="shared" si="41"/>
        <v>0</v>
      </c>
      <c r="BY17" s="15">
        <f t="shared" si="42"/>
        <v>0</v>
      </c>
      <c r="BZ17" s="277">
        <f>BW17+(BW17*'Ingreso Datos '!$D$24)</f>
        <v>444626.0677</v>
      </c>
      <c r="CA17" s="285">
        <f t="shared" si="43"/>
        <v>0</v>
      </c>
      <c r="CB17" s="287">
        <f t="shared" si="44"/>
        <v>0</v>
      </c>
      <c r="CC17" s="277">
        <f>BZ17+(BZ17*'Ingreso Datos '!$D$24)</f>
        <v>471303.6317</v>
      </c>
      <c r="CD17" s="285">
        <f t="shared" si="45"/>
        <v>0</v>
      </c>
      <c r="CE17" s="15">
        <f t="shared" si="46"/>
        <v>0</v>
      </c>
      <c r="CF17" s="277">
        <f>CC17+(CC17*'Ingreso Datos '!$D$24)</f>
        <v>499581.8496</v>
      </c>
      <c r="CG17" s="285">
        <f t="shared" si="47"/>
        <v>0</v>
      </c>
    </row>
    <row r="18" ht="14.25" customHeight="1" outlineLevel="1">
      <c r="A18" s="275" t="s">
        <v>21</v>
      </c>
      <c r="B18" s="276">
        <f>'Ingreso Datos '!L18</f>
        <v>1.8</v>
      </c>
      <c r="C18" s="277">
        <f>'Ingreso Datos '!$D$11</f>
        <v>123386</v>
      </c>
      <c r="D18" s="278">
        <f t="shared" si="3"/>
        <v>222094.8</v>
      </c>
      <c r="E18" s="279">
        <v>0.0</v>
      </c>
      <c r="F18" s="277">
        <f>C18+(C18*'Ingreso Datos '!$D$24)</f>
        <v>130789.16</v>
      </c>
      <c r="G18" s="278">
        <f t="shared" si="4"/>
        <v>0</v>
      </c>
      <c r="H18" s="279">
        <v>0.0</v>
      </c>
      <c r="I18" s="277">
        <f>F18+(F18*'Ingreso Datos '!$D$24)</f>
        <v>138636.5096</v>
      </c>
      <c r="J18" s="278">
        <f t="shared" si="5"/>
        <v>0</v>
      </c>
      <c r="K18" s="279" t="str">
        <f>'Ingreso Datos '!O26</f>
        <v/>
      </c>
      <c r="L18" s="277">
        <f>I18+(I18*'Ingreso Datos '!$D$24)</f>
        <v>146954.7002</v>
      </c>
      <c r="M18" s="278">
        <f t="shared" si="6"/>
        <v>0</v>
      </c>
      <c r="N18" s="279" t="str">
        <f>'Ingreso Datos '!P26</f>
        <v/>
      </c>
      <c r="O18" s="277">
        <f>L18+(L18*'Ingreso Datos '!$D$24)</f>
        <v>155771.9822</v>
      </c>
      <c r="P18" s="278">
        <f t="shared" si="7"/>
        <v>0</v>
      </c>
      <c r="Q18" s="280" t="str">
        <f>'Ingreso Datos '!Q26</f>
        <v/>
      </c>
      <c r="R18" s="277">
        <f>O18+(O18*'Ingreso Datos '!$D$24)</f>
        <v>165118.3011</v>
      </c>
      <c r="S18" s="278">
        <f t="shared" si="8"/>
        <v>0</v>
      </c>
      <c r="T18" s="280" t="str">
        <f>'Ingreso Datos '!R26</f>
        <v/>
      </c>
      <c r="U18" s="277">
        <f>R18+(R18*'Ingreso Datos '!$D$24)</f>
        <v>175025.3992</v>
      </c>
      <c r="V18" s="278">
        <f t="shared" si="9"/>
        <v>0</v>
      </c>
      <c r="W18" s="280" t="str">
        <f>'Ingreso Datos '!S26</f>
        <v/>
      </c>
      <c r="X18" s="277">
        <f>U18+(U18*'Ingreso Datos '!$D$24)</f>
        <v>185526.9231</v>
      </c>
      <c r="Y18" s="278">
        <f t="shared" si="10"/>
        <v>0</v>
      </c>
      <c r="Z18" s="286">
        <v>0.0</v>
      </c>
      <c r="AA18" s="283">
        <f>X18+(X18*'Ingreso Datos '!D$24)</f>
        <v>196658.5385</v>
      </c>
      <c r="AB18" s="283">
        <f t="shared" si="11"/>
        <v>0</v>
      </c>
      <c r="AC18" s="286">
        <v>0.0</v>
      </c>
      <c r="AD18" s="283">
        <f>AA18+(AA18*'Ingreso Datos '!D$24)</f>
        <v>208458.0508</v>
      </c>
      <c r="AE18" s="283">
        <f t="shared" si="12"/>
        <v>0</v>
      </c>
      <c r="AF18" s="284">
        <f t="shared" si="48"/>
        <v>0</v>
      </c>
      <c r="AG18" s="283">
        <f>AD18+(AD18*'Ingreso Datos '!D$24)</f>
        <v>220965.5339</v>
      </c>
      <c r="AH18" s="283">
        <f t="shared" si="13"/>
        <v>0</v>
      </c>
      <c r="AI18" s="287" t="str">
        <f t="shared" ref="AI18:AI28" si="49">W18</f>
        <v/>
      </c>
      <c r="AJ18" s="277">
        <f>X18+(X18*'Ingreso Datos '!$D$24)</f>
        <v>196658.5385</v>
      </c>
      <c r="AK18" s="285">
        <f t="shared" si="15"/>
        <v>0</v>
      </c>
      <c r="AL18" s="287" t="str">
        <f t="shared" si="16"/>
        <v/>
      </c>
      <c r="AM18" s="277">
        <f>AJ18+(AJ18*'Ingreso Datos '!$D$24)</f>
        <v>208458.0508</v>
      </c>
      <c r="AN18" s="285">
        <f t="shared" si="17"/>
        <v>0</v>
      </c>
      <c r="AO18" s="287" t="str">
        <f t="shared" si="18"/>
        <v/>
      </c>
      <c r="AP18" s="277">
        <f>AM18+(AM18*'Ingreso Datos '!$D$24)</f>
        <v>220965.5339</v>
      </c>
      <c r="AQ18" s="285">
        <f t="shared" si="19"/>
        <v>0</v>
      </c>
      <c r="AR18" s="287" t="str">
        <f t="shared" si="20"/>
        <v/>
      </c>
      <c r="AS18" s="277">
        <f>AP18+(AP18*'Ingreso Datos '!$D$24)</f>
        <v>234223.4659</v>
      </c>
      <c r="AT18" s="285">
        <f t="shared" si="21"/>
        <v>0</v>
      </c>
      <c r="AU18" s="287" t="str">
        <f t="shared" si="22"/>
        <v/>
      </c>
      <c r="AV18" s="277">
        <f>AS18+(AS18*'Ingreso Datos '!$D$24)</f>
        <v>248276.8739</v>
      </c>
      <c r="AW18" s="285">
        <f t="shared" si="23"/>
        <v>0</v>
      </c>
      <c r="AX18" s="287" t="str">
        <f t="shared" si="24"/>
        <v/>
      </c>
      <c r="AY18" s="277">
        <f>AV18+(AV18*'Ingreso Datos '!$D$24)</f>
        <v>263173.4863</v>
      </c>
      <c r="AZ18" s="285">
        <f t="shared" si="25"/>
        <v>0</v>
      </c>
      <c r="BA18" s="287" t="str">
        <f t="shared" si="26"/>
        <v/>
      </c>
      <c r="BB18" s="277">
        <f>AY18+(AY18*'Ingreso Datos '!$D$24)</f>
        <v>278963.8955</v>
      </c>
      <c r="BC18" s="285">
        <f t="shared" si="27"/>
        <v>0</v>
      </c>
      <c r="BD18" s="287" t="str">
        <f t="shared" si="28"/>
        <v/>
      </c>
      <c r="BE18" s="277">
        <f>BB18+(BB18*'Ingreso Datos '!$D$24)</f>
        <v>295701.7292</v>
      </c>
      <c r="BF18" s="285">
        <f t="shared" si="29"/>
        <v>0</v>
      </c>
      <c r="BG18" s="287" t="str">
        <f t="shared" si="30"/>
        <v/>
      </c>
      <c r="BH18" s="277">
        <f>BE18+(BE18*'Ingreso Datos '!$D$24)</f>
        <v>313443.833</v>
      </c>
      <c r="BI18" s="285">
        <f t="shared" si="31"/>
        <v>0</v>
      </c>
      <c r="BJ18" s="287" t="str">
        <f t="shared" si="32"/>
        <v/>
      </c>
      <c r="BK18" s="277">
        <f>BH18+(BH18*'Ingreso Datos '!$D$24)</f>
        <v>332250.4629</v>
      </c>
      <c r="BL18" s="285">
        <f t="shared" si="33"/>
        <v>0</v>
      </c>
      <c r="BM18" s="287" t="str">
        <f t="shared" si="34"/>
        <v/>
      </c>
      <c r="BN18" s="277">
        <f>BK18+(BK18*'Ingreso Datos '!$D$24)</f>
        <v>352185.4907</v>
      </c>
      <c r="BO18" s="285">
        <f t="shared" si="35"/>
        <v>0</v>
      </c>
      <c r="BP18" s="287" t="str">
        <f t="shared" si="36"/>
        <v/>
      </c>
      <c r="BQ18" s="277">
        <f>BN18+(BN18*'Ingreso Datos '!$D$24)</f>
        <v>373316.6202</v>
      </c>
      <c r="BR18" s="285">
        <f t="shared" si="37"/>
        <v>0</v>
      </c>
      <c r="BS18" s="287" t="str">
        <f t="shared" si="38"/>
        <v/>
      </c>
      <c r="BT18" s="277">
        <f>BQ18+(BQ18*'Ingreso Datos '!$D$24)</f>
        <v>395715.6174</v>
      </c>
      <c r="BU18" s="285">
        <f t="shared" si="39"/>
        <v>0</v>
      </c>
      <c r="BV18" s="287" t="str">
        <f t="shared" si="40"/>
        <v/>
      </c>
      <c r="BW18" s="277">
        <f>BT18+(BT18*'Ingreso Datos '!$D$24)</f>
        <v>419458.5544</v>
      </c>
      <c r="BX18" s="285">
        <f t="shared" si="41"/>
        <v>0</v>
      </c>
      <c r="BY18" s="287" t="str">
        <f t="shared" si="42"/>
        <v/>
      </c>
      <c r="BZ18" s="277">
        <f>BW18+(BW18*'Ingreso Datos '!$D$24)</f>
        <v>444626.0677</v>
      </c>
      <c r="CA18" s="285">
        <f t="shared" si="43"/>
        <v>0</v>
      </c>
      <c r="CB18" s="287" t="str">
        <f t="shared" si="44"/>
        <v/>
      </c>
      <c r="CC18" s="277">
        <f>BZ18+(BZ18*'Ingreso Datos '!$D$24)</f>
        <v>471303.6317</v>
      </c>
      <c r="CD18" s="285">
        <f t="shared" si="45"/>
        <v>0</v>
      </c>
      <c r="CE18" s="287" t="str">
        <f t="shared" si="46"/>
        <v/>
      </c>
      <c r="CF18" s="277">
        <f>CC18+(CC18*'Ingreso Datos '!$D$24)</f>
        <v>499581.8496</v>
      </c>
      <c r="CG18" s="285">
        <f t="shared" si="47"/>
        <v>0</v>
      </c>
    </row>
    <row r="19" ht="14.25" customHeight="1" outlineLevel="1">
      <c r="A19" s="275" t="s">
        <v>304</v>
      </c>
      <c r="B19" s="276">
        <f>'Ingreso Datos '!L19</f>
        <v>10</v>
      </c>
      <c r="C19" s="277">
        <f>'Ingreso Datos '!$D$11</f>
        <v>123386</v>
      </c>
      <c r="D19" s="278">
        <f t="shared" si="3"/>
        <v>1233860</v>
      </c>
      <c r="E19" s="279">
        <f>'Ingreso Datos '!L39</f>
        <v>4</v>
      </c>
      <c r="F19" s="277">
        <f>C19+(C19*'Ingreso Datos '!$D$24)</f>
        <v>130789.16</v>
      </c>
      <c r="G19" s="278">
        <f t="shared" si="4"/>
        <v>523156.64</v>
      </c>
      <c r="H19" s="279">
        <f>'Ingreso Datos '!M39</f>
        <v>0</v>
      </c>
      <c r="I19" s="277">
        <f>F19+(F19*'Ingreso Datos '!$D$24)</f>
        <v>138636.5096</v>
      </c>
      <c r="J19" s="278">
        <f t="shared" si="5"/>
        <v>0</v>
      </c>
      <c r="K19" s="279">
        <f>'Ingreso Datos '!N39</f>
        <v>4</v>
      </c>
      <c r="L19" s="277">
        <f>I19+(I19*'Ingreso Datos '!$D$24)</f>
        <v>146954.7002</v>
      </c>
      <c r="M19" s="278">
        <f t="shared" si="6"/>
        <v>587818.8007</v>
      </c>
      <c r="N19" s="279">
        <f>'Ingreso Datos '!O39</f>
        <v>0</v>
      </c>
      <c r="O19" s="277">
        <f>L19+(L19*'Ingreso Datos '!$D$24)</f>
        <v>155771.9822</v>
      </c>
      <c r="P19" s="278">
        <f t="shared" si="7"/>
        <v>0</v>
      </c>
      <c r="Q19" s="280">
        <f>'Ingreso Datos '!P39</f>
        <v>4</v>
      </c>
      <c r="R19" s="277">
        <f>O19+(O19*'Ingreso Datos '!$D$24)</f>
        <v>165118.3011</v>
      </c>
      <c r="S19" s="278">
        <f t="shared" si="8"/>
        <v>660473.2045</v>
      </c>
      <c r="T19" s="280">
        <f>'Ingreso Datos '!Q39</f>
        <v>0</v>
      </c>
      <c r="U19" s="277">
        <f>R19+(R19*'Ingreso Datos '!$D$24)</f>
        <v>175025.3992</v>
      </c>
      <c r="V19" s="278">
        <f t="shared" si="9"/>
        <v>0</v>
      </c>
      <c r="W19" s="280">
        <f>'Ingreso Datos '!R39</f>
        <v>0</v>
      </c>
      <c r="X19" s="277">
        <f>U19+(U19*'Ingreso Datos '!$D$24)</f>
        <v>185526.9231</v>
      </c>
      <c r="Y19" s="278">
        <f t="shared" si="10"/>
        <v>0</v>
      </c>
      <c r="Z19" s="286">
        <v>0.0</v>
      </c>
      <c r="AA19" s="283">
        <f>X19+(X19*'Ingreso Datos '!D$24)</f>
        <v>196658.5385</v>
      </c>
      <c r="AB19" s="283">
        <f t="shared" si="11"/>
        <v>0</v>
      </c>
      <c r="AC19" s="286">
        <v>0.0</v>
      </c>
      <c r="AD19" s="283">
        <f>AA19+(AA19*'Ingreso Datos '!D$24)</f>
        <v>208458.0508</v>
      </c>
      <c r="AE19" s="283">
        <f t="shared" si="12"/>
        <v>0</v>
      </c>
      <c r="AF19" s="284">
        <f t="shared" si="48"/>
        <v>0</v>
      </c>
      <c r="AG19" s="283">
        <f>AD19+(AD19*'Ingreso Datos '!D$24)</f>
        <v>220965.5339</v>
      </c>
      <c r="AH19" s="283">
        <f t="shared" si="13"/>
        <v>0</v>
      </c>
      <c r="AI19" s="287">
        <f t="shared" si="49"/>
        <v>0</v>
      </c>
      <c r="AJ19" s="277">
        <f>X19+(X19*'Ingreso Datos '!$D$24)</f>
        <v>196658.5385</v>
      </c>
      <c r="AK19" s="285">
        <f t="shared" si="15"/>
        <v>0</v>
      </c>
      <c r="AL19" s="287">
        <f t="shared" si="16"/>
        <v>0</v>
      </c>
      <c r="AM19" s="277">
        <f>AJ19+(AJ19*'Ingreso Datos '!$D$24)</f>
        <v>208458.0508</v>
      </c>
      <c r="AN19" s="285">
        <f t="shared" si="17"/>
        <v>0</v>
      </c>
      <c r="AO19" s="287">
        <f t="shared" si="18"/>
        <v>0</v>
      </c>
      <c r="AP19" s="277">
        <f>AM19+(AM19*'Ingreso Datos '!$D$24)</f>
        <v>220965.5339</v>
      </c>
      <c r="AQ19" s="285">
        <f t="shared" si="19"/>
        <v>0</v>
      </c>
      <c r="AR19" s="287">
        <f t="shared" si="20"/>
        <v>0</v>
      </c>
      <c r="AS19" s="277">
        <f>AP19+(AP19*'Ingreso Datos '!$D$24)</f>
        <v>234223.4659</v>
      </c>
      <c r="AT19" s="285">
        <f t="shared" si="21"/>
        <v>0</v>
      </c>
      <c r="AU19" s="287">
        <f t="shared" si="22"/>
        <v>0</v>
      </c>
      <c r="AV19" s="277">
        <f>AS19+(AS19*'Ingreso Datos '!$D$24)</f>
        <v>248276.8739</v>
      </c>
      <c r="AW19" s="285">
        <f t="shared" si="23"/>
        <v>0</v>
      </c>
      <c r="AX19" s="287">
        <f t="shared" si="24"/>
        <v>0</v>
      </c>
      <c r="AY19" s="277">
        <f>AV19+(AV19*'Ingreso Datos '!$D$24)</f>
        <v>263173.4863</v>
      </c>
      <c r="AZ19" s="285">
        <f t="shared" si="25"/>
        <v>0</v>
      </c>
      <c r="BA19" s="287">
        <f t="shared" si="26"/>
        <v>0</v>
      </c>
      <c r="BB19" s="277">
        <f>AY19+(AY19*'Ingreso Datos '!$D$24)</f>
        <v>278963.8955</v>
      </c>
      <c r="BC19" s="285">
        <f t="shared" si="27"/>
        <v>0</v>
      </c>
      <c r="BD19" s="287">
        <f t="shared" si="28"/>
        <v>0</v>
      </c>
      <c r="BE19" s="277">
        <f>BB19+(BB19*'Ingreso Datos '!$D$24)</f>
        <v>295701.7292</v>
      </c>
      <c r="BF19" s="285">
        <f t="shared" si="29"/>
        <v>0</v>
      </c>
      <c r="BG19" s="287">
        <f t="shared" si="30"/>
        <v>0</v>
      </c>
      <c r="BH19" s="277">
        <f>BE19+(BE19*'Ingreso Datos '!$D$24)</f>
        <v>313443.833</v>
      </c>
      <c r="BI19" s="285">
        <f t="shared" si="31"/>
        <v>0</v>
      </c>
      <c r="BJ19" s="287">
        <f t="shared" si="32"/>
        <v>0</v>
      </c>
      <c r="BK19" s="277">
        <f>BH19+(BH19*'Ingreso Datos '!$D$24)</f>
        <v>332250.4629</v>
      </c>
      <c r="BL19" s="285">
        <f t="shared" si="33"/>
        <v>0</v>
      </c>
      <c r="BM19" s="287">
        <f t="shared" si="34"/>
        <v>0</v>
      </c>
      <c r="BN19" s="277">
        <f>BK19+(BK19*'Ingreso Datos '!$D$24)</f>
        <v>352185.4907</v>
      </c>
      <c r="BO19" s="285">
        <f t="shared" si="35"/>
        <v>0</v>
      </c>
      <c r="BP19" s="287">
        <f t="shared" si="36"/>
        <v>0</v>
      </c>
      <c r="BQ19" s="277">
        <f>BN19+(BN19*'Ingreso Datos '!$D$24)</f>
        <v>373316.6202</v>
      </c>
      <c r="BR19" s="285">
        <f t="shared" si="37"/>
        <v>0</v>
      </c>
      <c r="BS19" s="287">
        <f t="shared" si="38"/>
        <v>0</v>
      </c>
      <c r="BT19" s="277">
        <f>BQ19+(BQ19*'Ingreso Datos '!$D$24)</f>
        <v>395715.6174</v>
      </c>
      <c r="BU19" s="285">
        <f t="shared" si="39"/>
        <v>0</v>
      </c>
      <c r="BV19" s="287">
        <f t="shared" si="40"/>
        <v>0</v>
      </c>
      <c r="BW19" s="277">
        <f>BT19+(BT19*'Ingreso Datos '!$D$24)</f>
        <v>419458.5544</v>
      </c>
      <c r="BX19" s="285">
        <f t="shared" si="41"/>
        <v>0</v>
      </c>
      <c r="BY19" s="287">
        <f t="shared" si="42"/>
        <v>0</v>
      </c>
      <c r="BZ19" s="277">
        <f>BW19+(BW19*'Ingreso Datos '!$D$24)</f>
        <v>444626.0677</v>
      </c>
      <c r="CA19" s="285">
        <f t="shared" si="43"/>
        <v>0</v>
      </c>
      <c r="CB19" s="287">
        <f t="shared" si="44"/>
        <v>0</v>
      </c>
      <c r="CC19" s="277">
        <f>BZ19+(BZ19*'Ingreso Datos '!$D$24)</f>
        <v>471303.6317</v>
      </c>
      <c r="CD19" s="285">
        <f t="shared" si="45"/>
        <v>0</v>
      </c>
      <c r="CE19" s="287">
        <f t="shared" si="46"/>
        <v>0</v>
      </c>
      <c r="CF19" s="277">
        <f>CC19+(CC19*'Ingreso Datos '!$D$24)</f>
        <v>499581.8496</v>
      </c>
      <c r="CG19" s="285">
        <f t="shared" si="47"/>
        <v>0</v>
      </c>
    </row>
    <row r="20" ht="14.25" customHeight="1" outlineLevel="1">
      <c r="A20" s="275" t="s">
        <v>185</v>
      </c>
      <c r="B20" s="288"/>
      <c r="C20" s="277">
        <f>'Ingreso Datos '!$D$11</f>
        <v>123386</v>
      </c>
      <c r="D20" s="278">
        <f t="shared" si="3"/>
        <v>0</v>
      </c>
      <c r="E20" s="279">
        <v>0.0</v>
      </c>
      <c r="F20" s="277">
        <f>C20+(C20*'Ingreso Datos '!$D$24)</f>
        <v>130789.16</v>
      </c>
      <c r="G20" s="278">
        <f t="shared" si="4"/>
        <v>0</v>
      </c>
      <c r="H20" s="279">
        <v>0.0</v>
      </c>
      <c r="I20" s="277">
        <f>F20+(F20*'Ingreso Datos '!$D$24)</f>
        <v>138636.5096</v>
      </c>
      <c r="J20" s="278">
        <f t="shared" si="5"/>
        <v>0</v>
      </c>
      <c r="K20" s="279" t="str">
        <f>'Ingreso Datos '!O28</f>
        <v/>
      </c>
      <c r="L20" s="277">
        <f>I20+(I20*'Ingreso Datos '!$D$24)</f>
        <v>146954.7002</v>
      </c>
      <c r="M20" s="278">
        <f t="shared" si="6"/>
        <v>0</v>
      </c>
      <c r="N20" s="279" t="str">
        <f>'Ingreso Datos '!P28</f>
        <v/>
      </c>
      <c r="O20" s="277">
        <f>L20+(L20*'Ingreso Datos '!$D$24)</f>
        <v>155771.9822</v>
      </c>
      <c r="P20" s="278">
        <f t="shared" si="7"/>
        <v>0</v>
      </c>
      <c r="Q20" s="280" t="str">
        <f>'Ingreso Datos '!Q28</f>
        <v/>
      </c>
      <c r="R20" s="277">
        <f>O20+(O20*'Ingreso Datos '!$D$24)</f>
        <v>165118.3011</v>
      </c>
      <c r="S20" s="278">
        <f t="shared" si="8"/>
        <v>0</v>
      </c>
      <c r="T20" s="280" t="str">
        <f>'Ingreso Datos '!R28</f>
        <v/>
      </c>
      <c r="U20" s="277">
        <f>R20+(R20*'Ingreso Datos '!$D$24)</f>
        <v>175025.3992</v>
      </c>
      <c r="V20" s="278">
        <f t="shared" si="9"/>
        <v>0</v>
      </c>
      <c r="W20" s="280" t="str">
        <f>'Ingreso Datos '!S28</f>
        <v/>
      </c>
      <c r="X20" s="277">
        <f>U20+(U20*'Ingreso Datos '!$D$24)</f>
        <v>185526.9231</v>
      </c>
      <c r="Y20" s="278">
        <f t="shared" si="10"/>
        <v>0</v>
      </c>
      <c r="Z20" s="286">
        <v>0.0</v>
      </c>
      <c r="AA20" s="283">
        <f>X20+(X20*'Ingreso Datos '!D$24)</f>
        <v>196658.5385</v>
      </c>
      <c r="AB20" s="283">
        <f t="shared" si="11"/>
        <v>0</v>
      </c>
      <c r="AC20" s="286">
        <v>0.0</v>
      </c>
      <c r="AD20" s="283">
        <f>AA20+(AA20*'Ingreso Datos '!D$24)</f>
        <v>208458.0508</v>
      </c>
      <c r="AE20" s="283">
        <f t="shared" si="12"/>
        <v>0</v>
      </c>
      <c r="AF20" s="284">
        <f t="shared" si="48"/>
        <v>0</v>
      </c>
      <c r="AG20" s="283">
        <f>AD20+(AD20*'Ingreso Datos '!D$24)</f>
        <v>220965.5339</v>
      </c>
      <c r="AH20" s="283">
        <f t="shared" si="13"/>
        <v>0</v>
      </c>
      <c r="AI20" s="287" t="str">
        <f t="shared" si="49"/>
        <v/>
      </c>
      <c r="AJ20" s="277">
        <f>X20+(X20*'Ingreso Datos '!$D$24)</f>
        <v>196658.5385</v>
      </c>
      <c r="AK20" s="285">
        <f t="shared" si="15"/>
        <v>0</v>
      </c>
      <c r="AL20" s="287" t="str">
        <f t="shared" si="16"/>
        <v/>
      </c>
      <c r="AM20" s="277">
        <f>AJ20+(AJ20*'Ingreso Datos '!$D$24)</f>
        <v>208458.0508</v>
      </c>
      <c r="AN20" s="285">
        <f t="shared" si="17"/>
        <v>0</v>
      </c>
      <c r="AO20" s="287" t="str">
        <f t="shared" si="18"/>
        <v/>
      </c>
      <c r="AP20" s="277">
        <f>AM20+(AM20*'Ingreso Datos '!$D$24)</f>
        <v>220965.5339</v>
      </c>
      <c r="AQ20" s="285">
        <f t="shared" si="19"/>
        <v>0</v>
      </c>
      <c r="AR20" s="287" t="str">
        <f t="shared" si="20"/>
        <v/>
      </c>
      <c r="AS20" s="277">
        <f>AP20+(AP20*'Ingreso Datos '!$D$24)</f>
        <v>234223.4659</v>
      </c>
      <c r="AT20" s="285">
        <f t="shared" si="21"/>
        <v>0</v>
      </c>
      <c r="AU20" s="287" t="str">
        <f t="shared" si="22"/>
        <v/>
      </c>
      <c r="AV20" s="277">
        <f>AS20+(AS20*'Ingreso Datos '!$D$24)</f>
        <v>248276.8739</v>
      </c>
      <c r="AW20" s="285">
        <f t="shared" si="23"/>
        <v>0</v>
      </c>
      <c r="AX20" s="287" t="str">
        <f t="shared" si="24"/>
        <v/>
      </c>
      <c r="AY20" s="277">
        <f>AV20+(AV20*'Ingreso Datos '!$D$24)</f>
        <v>263173.4863</v>
      </c>
      <c r="AZ20" s="285">
        <f t="shared" si="25"/>
        <v>0</v>
      </c>
      <c r="BA20" s="287" t="str">
        <f t="shared" si="26"/>
        <v/>
      </c>
      <c r="BB20" s="277">
        <f>AY20+(AY20*'Ingreso Datos '!$D$24)</f>
        <v>278963.8955</v>
      </c>
      <c r="BC20" s="285">
        <f t="shared" si="27"/>
        <v>0</v>
      </c>
      <c r="BD20" s="287" t="str">
        <f t="shared" si="28"/>
        <v/>
      </c>
      <c r="BE20" s="277">
        <f>BB20+(BB20*'Ingreso Datos '!$D$24)</f>
        <v>295701.7292</v>
      </c>
      <c r="BF20" s="285">
        <f t="shared" si="29"/>
        <v>0</v>
      </c>
      <c r="BG20" s="287" t="str">
        <f t="shared" si="30"/>
        <v/>
      </c>
      <c r="BH20" s="277">
        <f>BE20+(BE20*'Ingreso Datos '!$D$24)</f>
        <v>313443.833</v>
      </c>
      <c r="BI20" s="285">
        <f t="shared" si="31"/>
        <v>0</v>
      </c>
      <c r="BJ20" s="287" t="str">
        <f t="shared" si="32"/>
        <v/>
      </c>
      <c r="BK20" s="277">
        <f>BH20+(BH20*'Ingreso Datos '!$D$24)</f>
        <v>332250.4629</v>
      </c>
      <c r="BL20" s="285">
        <f t="shared" si="33"/>
        <v>0</v>
      </c>
      <c r="BM20" s="287" t="str">
        <f t="shared" si="34"/>
        <v/>
      </c>
      <c r="BN20" s="277">
        <f>BK20+(BK20*'Ingreso Datos '!$D$24)</f>
        <v>352185.4907</v>
      </c>
      <c r="BO20" s="285">
        <f t="shared" si="35"/>
        <v>0</v>
      </c>
      <c r="BP20" s="287" t="str">
        <f t="shared" si="36"/>
        <v/>
      </c>
      <c r="BQ20" s="277">
        <f>BN20+(BN20*'Ingreso Datos '!$D$24)</f>
        <v>373316.6202</v>
      </c>
      <c r="BR20" s="285">
        <f t="shared" si="37"/>
        <v>0</v>
      </c>
      <c r="BS20" s="287" t="str">
        <f t="shared" si="38"/>
        <v/>
      </c>
      <c r="BT20" s="277">
        <f>BQ20+(BQ20*'Ingreso Datos '!$D$24)</f>
        <v>395715.6174</v>
      </c>
      <c r="BU20" s="285">
        <f t="shared" si="39"/>
        <v>0</v>
      </c>
      <c r="BV20" s="287" t="str">
        <f t="shared" si="40"/>
        <v/>
      </c>
      <c r="BW20" s="277">
        <f>BT20+(BT20*'Ingreso Datos '!$D$24)</f>
        <v>419458.5544</v>
      </c>
      <c r="BX20" s="285">
        <f t="shared" si="41"/>
        <v>0</v>
      </c>
      <c r="BY20" s="287" t="str">
        <f t="shared" si="42"/>
        <v/>
      </c>
      <c r="BZ20" s="277">
        <f>BW20+(BW20*'Ingreso Datos '!$D$24)</f>
        <v>444626.0677</v>
      </c>
      <c r="CA20" s="285">
        <f t="shared" si="43"/>
        <v>0</v>
      </c>
      <c r="CB20" s="287" t="str">
        <f t="shared" si="44"/>
        <v/>
      </c>
      <c r="CC20" s="277">
        <f>BZ20+(BZ20*'Ingreso Datos '!$D$24)</f>
        <v>471303.6317</v>
      </c>
      <c r="CD20" s="285">
        <f t="shared" si="45"/>
        <v>0</v>
      </c>
      <c r="CE20" s="287" t="str">
        <f t="shared" si="46"/>
        <v/>
      </c>
      <c r="CF20" s="277">
        <f>CC20+(CC20*'Ingreso Datos '!$D$24)</f>
        <v>499581.8496</v>
      </c>
      <c r="CG20" s="285">
        <f t="shared" si="47"/>
        <v>0</v>
      </c>
    </row>
    <row r="21" ht="14.25" customHeight="1" outlineLevel="1">
      <c r="A21" s="275" t="s">
        <v>188</v>
      </c>
      <c r="B21" s="288"/>
      <c r="C21" s="277">
        <f>'Ingreso Datos '!$D$11</f>
        <v>123386</v>
      </c>
      <c r="D21" s="278">
        <f t="shared" si="3"/>
        <v>0</v>
      </c>
      <c r="E21" s="279">
        <v>0.0</v>
      </c>
      <c r="F21" s="277">
        <f>C21+(C21*'Ingreso Datos '!$D$24)</f>
        <v>130789.16</v>
      </c>
      <c r="G21" s="278">
        <f t="shared" si="4"/>
        <v>0</v>
      </c>
      <c r="H21" s="279">
        <v>0.0</v>
      </c>
      <c r="I21" s="277">
        <f>F21+(F21*'Ingreso Datos '!$D$24)</f>
        <v>138636.5096</v>
      </c>
      <c r="J21" s="278">
        <f t="shared" si="5"/>
        <v>0</v>
      </c>
      <c r="K21" s="279">
        <v>0.0</v>
      </c>
      <c r="L21" s="277">
        <f>I21+(I21*'Ingreso Datos '!$D$24)</f>
        <v>146954.7002</v>
      </c>
      <c r="M21" s="278">
        <f t="shared" si="6"/>
        <v>0</v>
      </c>
      <c r="N21" s="279">
        <v>0.0</v>
      </c>
      <c r="O21" s="277">
        <f>L21+(L21*'Ingreso Datos '!$D$24)</f>
        <v>155771.9822</v>
      </c>
      <c r="P21" s="278">
        <f t="shared" si="7"/>
        <v>0</v>
      </c>
      <c r="Q21" s="280">
        <v>0.0</v>
      </c>
      <c r="R21" s="277">
        <f>O21+(O21*'Ingreso Datos '!$D$24)</f>
        <v>165118.3011</v>
      </c>
      <c r="S21" s="278">
        <f t="shared" si="8"/>
        <v>0</v>
      </c>
      <c r="T21" s="281">
        <v>0.0</v>
      </c>
      <c r="U21" s="277">
        <f>R21+(R21*'Ingreso Datos '!$D$24)</f>
        <v>175025.3992</v>
      </c>
      <c r="V21" s="278">
        <f t="shared" si="9"/>
        <v>0</v>
      </c>
      <c r="W21" s="280">
        <f>'Ingreso Datos '!S30</f>
        <v>6</v>
      </c>
      <c r="X21" s="277">
        <f>U21+(U21*'Ingreso Datos '!$D$24)</f>
        <v>185526.9231</v>
      </c>
      <c r="Y21" s="278">
        <f t="shared" si="10"/>
        <v>1113161.539</v>
      </c>
      <c r="Z21" s="286">
        <f>'Ingreso Datos '!R30</f>
        <v>6</v>
      </c>
      <c r="AA21" s="283">
        <f>X21+(X21*'Ingreso Datos '!D$24)</f>
        <v>196658.5385</v>
      </c>
      <c r="AB21" s="283">
        <f t="shared" si="11"/>
        <v>1179951.231</v>
      </c>
      <c r="AC21" s="286">
        <f>'Ingreso Datos '!R30</f>
        <v>6</v>
      </c>
      <c r="AD21" s="283">
        <f>AA21+(AA21*'Ingreso Datos '!D$24)</f>
        <v>208458.0508</v>
      </c>
      <c r="AE21" s="283">
        <f t="shared" si="12"/>
        <v>1250748.305</v>
      </c>
      <c r="AF21" s="284">
        <f>'Ingreso Datos '!R30</f>
        <v>6</v>
      </c>
      <c r="AG21" s="283">
        <f>AD21+(AD21*'Ingreso Datos '!D$24)</f>
        <v>220965.5339</v>
      </c>
      <c r="AH21" s="283">
        <f t="shared" si="13"/>
        <v>1325793.203</v>
      </c>
      <c r="AI21" s="287">
        <f t="shared" si="49"/>
        <v>6</v>
      </c>
      <c r="AJ21" s="277">
        <f>X21+(X21*'Ingreso Datos '!$D$24)</f>
        <v>196658.5385</v>
      </c>
      <c r="AK21" s="285">
        <f t="shared" si="15"/>
        <v>1179951.231</v>
      </c>
      <c r="AL21" s="287">
        <f t="shared" si="16"/>
        <v>6</v>
      </c>
      <c r="AM21" s="277">
        <f>AJ21+(AJ21*'Ingreso Datos '!$D$24)</f>
        <v>208458.0508</v>
      </c>
      <c r="AN21" s="285">
        <f t="shared" si="17"/>
        <v>1250748.305</v>
      </c>
      <c r="AO21" s="287">
        <f t="shared" si="18"/>
        <v>6</v>
      </c>
      <c r="AP21" s="277">
        <f>AM21+(AM21*'Ingreso Datos '!$D$24)</f>
        <v>220965.5339</v>
      </c>
      <c r="AQ21" s="285">
        <f t="shared" si="19"/>
        <v>1325793.203</v>
      </c>
      <c r="AR21" s="287">
        <f t="shared" si="20"/>
        <v>6</v>
      </c>
      <c r="AS21" s="277">
        <f>AP21+(AP21*'Ingreso Datos '!$D$24)</f>
        <v>234223.4659</v>
      </c>
      <c r="AT21" s="285">
        <f t="shared" si="21"/>
        <v>1405340.796</v>
      </c>
      <c r="AU21" s="287">
        <f t="shared" si="22"/>
        <v>6</v>
      </c>
      <c r="AV21" s="277">
        <f>AS21+(AS21*'Ingreso Datos '!$D$24)</f>
        <v>248276.8739</v>
      </c>
      <c r="AW21" s="285">
        <f t="shared" si="23"/>
        <v>1489661.243</v>
      </c>
      <c r="AX21" s="287">
        <f t="shared" si="24"/>
        <v>6</v>
      </c>
      <c r="AY21" s="277">
        <f>AV21+(AV21*'Ingreso Datos '!$D$24)</f>
        <v>263173.4863</v>
      </c>
      <c r="AZ21" s="285">
        <f t="shared" si="25"/>
        <v>1579040.918</v>
      </c>
      <c r="BA21" s="287">
        <f t="shared" si="26"/>
        <v>6</v>
      </c>
      <c r="BB21" s="277">
        <f>AY21+(AY21*'Ingreso Datos '!$D$24)</f>
        <v>278963.8955</v>
      </c>
      <c r="BC21" s="285">
        <f t="shared" si="27"/>
        <v>1673783.373</v>
      </c>
      <c r="BD21" s="287">
        <f t="shared" si="28"/>
        <v>6</v>
      </c>
      <c r="BE21" s="277">
        <f>BB21+(BB21*'Ingreso Datos '!$D$24)</f>
        <v>295701.7292</v>
      </c>
      <c r="BF21" s="285">
        <f t="shared" si="29"/>
        <v>1774210.375</v>
      </c>
      <c r="BG21" s="287">
        <f t="shared" si="30"/>
        <v>6</v>
      </c>
      <c r="BH21" s="277">
        <f>BE21+(BE21*'Ingreso Datos '!$D$24)</f>
        <v>313443.833</v>
      </c>
      <c r="BI21" s="285">
        <f t="shared" si="31"/>
        <v>1880662.998</v>
      </c>
      <c r="BJ21" s="287">
        <f t="shared" si="32"/>
        <v>6</v>
      </c>
      <c r="BK21" s="277">
        <f>BH21+(BH21*'Ingreso Datos '!$D$24)</f>
        <v>332250.4629</v>
      </c>
      <c r="BL21" s="285">
        <f t="shared" si="33"/>
        <v>1993502.778</v>
      </c>
      <c r="BM21" s="287">
        <f t="shared" si="34"/>
        <v>6</v>
      </c>
      <c r="BN21" s="277">
        <f>BK21+(BK21*'Ingreso Datos '!$D$24)</f>
        <v>352185.4907</v>
      </c>
      <c r="BO21" s="285">
        <f t="shared" si="35"/>
        <v>2113112.944</v>
      </c>
      <c r="BP21" s="287">
        <f t="shared" si="36"/>
        <v>6</v>
      </c>
      <c r="BQ21" s="277">
        <f>BN21+(BN21*'Ingreso Datos '!$D$24)</f>
        <v>373316.6202</v>
      </c>
      <c r="BR21" s="285">
        <f t="shared" si="37"/>
        <v>2239899.721</v>
      </c>
      <c r="BS21" s="287">
        <f t="shared" si="38"/>
        <v>6</v>
      </c>
      <c r="BT21" s="277">
        <f>BQ21+(BQ21*'Ingreso Datos '!$D$24)</f>
        <v>395715.6174</v>
      </c>
      <c r="BU21" s="285">
        <f t="shared" si="39"/>
        <v>2374293.704</v>
      </c>
      <c r="BV21" s="287">
        <f t="shared" si="40"/>
        <v>6</v>
      </c>
      <c r="BW21" s="277">
        <f>BT21+(BT21*'Ingreso Datos '!$D$24)</f>
        <v>419458.5544</v>
      </c>
      <c r="BX21" s="285">
        <f t="shared" si="41"/>
        <v>2516751.327</v>
      </c>
      <c r="BY21" s="287">
        <f t="shared" si="42"/>
        <v>6</v>
      </c>
      <c r="BZ21" s="277">
        <f>BW21+(BW21*'Ingreso Datos '!$D$24)</f>
        <v>444626.0677</v>
      </c>
      <c r="CA21" s="285">
        <f t="shared" si="43"/>
        <v>2667756.406</v>
      </c>
      <c r="CB21" s="287">
        <f t="shared" si="44"/>
        <v>6</v>
      </c>
      <c r="CC21" s="277">
        <f>BZ21+(BZ21*'Ingreso Datos '!$D$24)</f>
        <v>471303.6317</v>
      </c>
      <c r="CD21" s="285">
        <f t="shared" si="45"/>
        <v>2827821.79</v>
      </c>
      <c r="CE21" s="287">
        <f t="shared" si="46"/>
        <v>6</v>
      </c>
      <c r="CF21" s="277">
        <f>CC21+(CC21*'Ingreso Datos '!$D$24)</f>
        <v>499581.8496</v>
      </c>
      <c r="CG21" s="285">
        <f t="shared" si="47"/>
        <v>2997491.098</v>
      </c>
    </row>
    <row r="22" ht="14.25" customHeight="1" outlineLevel="1">
      <c r="A22" s="275" t="s">
        <v>190</v>
      </c>
      <c r="B22" s="288"/>
      <c r="C22" s="277">
        <f>'Ingreso Datos '!$D$11</f>
        <v>123386</v>
      </c>
      <c r="D22" s="278">
        <f t="shared" si="3"/>
        <v>0</v>
      </c>
      <c r="E22" s="279" t="str">
        <f>'Ingreso Datos '!M31</f>
        <v/>
      </c>
      <c r="F22" s="277">
        <f>C22+(C22*'Ingreso Datos '!$D$24)</f>
        <v>130789.16</v>
      </c>
      <c r="G22" s="278">
        <f t="shared" si="4"/>
        <v>0</v>
      </c>
      <c r="H22" s="279" t="str">
        <f>'Ingreso Datos '!N31</f>
        <v/>
      </c>
      <c r="I22" s="277">
        <f>F22+(F22*'Ingreso Datos '!$D$24)</f>
        <v>138636.5096</v>
      </c>
      <c r="J22" s="278">
        <f t="shared" si="5"/>
        <v>0</v>
      </c>
      <c r="K22" s="279" t="str">
        <f>'Ingreso Datos '!O31</f>
        <v/>
      </c>
      <c r="L22" s="277">
        <f>I22+(I22*'Ingreso Datos '!$D$24)</f>
        <v>146954.7002</v>
      </c>
      <c r="M22" s="278">
        <f t="shared" si="6"/>
        <v>0</v>
      </c>
      <c r="N22" s="279" t="str">
        <f>'Ingreso Datos '!P31</f>
        <v/>
      </c>
      <c r="O22" s="277">
        <f>L22+(L22*'Ingreso Datos '!$D$24)</f>
        <v>155771.9822</v>
      </c>
      <c r="P22" s="278">
        <f t="shared" si="7"/>
        <v>0</v>
      </c>
      <c r="Q22" s="280" t="str">
        <f>'Ingreso Datos '!Q31</f>
        <v/>
      </c>
      <c r="R22" s="277">
        <f>O22+(O22*'Ingreso Datos '!$D$24)</f>
        <v>165118.3011</v>
      </c>
      <c r="S22" s="278">
        <f t="shared" si="8"/>
        <v>0</v>
      </c>
      <c r="T22" s="280" t="str">
        <f>'Ingreso Datos '!R31</f>
        <v/>
      </c>
      <c r="U22" s="277">
        <f>R22+(R22*'Ingreso Datos '!$D$24)</f>
        <v>175025.3992</v>
      </c>
      <c r="V22" s="278">
        <f t="shared" si="9"/>
        <v>0</v>
      </c>
      <c r="W22" s="280" t="str">
        <f>'Ingreso Datos '!S31</f>
        <v/>
      </c>
      <c r="X22" s="277">
        <f>U22+(U22*'Ingreso Datos '!$D$24)</f>
        <v>185526.9231</v>
      </c>
      <c r="Y22" s="278">
        <f t="shared" si="10"/>
        <v>0</v>
      </c>
      <c r="Z22" s="286">
        <v>0.0</v>
      </c>
      <c r="AA22" s="283">
        <f>X22+(X22*'Ingreso Datos '!D$24)</f>
        <v>196658.5385</v>
      </c>
      <c r="AB22" s="283">
        <f t="shared" si="11"/>
        <v>0</v>
      </c>
      <c r="AC22" s="286">
        <v>0.0</v>
      </c>
      <c r="AD22" s="283">
        <f>AA22+(AA22*'Ingreso Datos '!D$24)</f>
        <v>208458.0508</v>
      </c>
      <c r="AE22" s="283">
        <f t="shared" si="12"/>
        <v>0</v>
      </c>
      <c r="AF22" s="284">
        <f t="shared" ref="AF22:AF33" si="50">AC22</f>
        <v>0</v>
      </c>
      <c r="AG22" s="283">
        <f>AD22+(AD22*'Ingreso Datos '!D$24)</f>
        <v>220965.5339</v>
      </c>
      <c r="AH22" s="283">
        <f t="shared" si="13"/>
        <v>0</v>
      </c>
      <c r="AI22" s="287" t="str">
        <f t="shared" si="49"/>
        <v/>
      </c>
      <c r="AJ22" s="277">
        <f>X22+(X22*'Ingreso Datos '!$D$24)</f>
        <v>196658.5385</v>
      </c>
      <c r="AK22" s="285">
        <f t="shared" si="15"/>
        <v>0</v>
      </c>
      <c r="AL22" s="287" t="str">
        <f t="shared" si="16"/>
        <v/>
      </c>
      <c r="AM22" s="277">
        <f>AJ22+(AJ22*'Ingreso Datos '!$D$24)</f>
        <v>208458.0508</v>
      </c>
      <c r="AN22" s="285">
        <f t="shared" si="17"/>
        <v>0</v>
      </c>
      <c r="AO22" s="287" t="str">
        <f t="shared" si="18"/>
        <v/>
      </c>
      <c r="AP22" s="277">
        <f>AM22+(AM22*'Ingreso Datos '!$D$24)</f>
        <v>220965.5339</v>
      </c>
      <c r="AQ22" s="285">
        <f t="shared" si="19"/>
        <v>0</v>
      </c>
      <c r="AR22" s="287" t="str">
        <f t="shared" si="20"/>
        <v/>
      </c>
      <c r="AS22" s="277">
        <f>AP22+(AP22*'Ingreso Datos '!$D$24)</f>
        <v>234223.4659</v>
      </c>
      <c r="AT22" s="285">
        <f t="shared" si="21"/>
        <v>0</v>
      </c>
      <c r="AU22" s="287" t="str">
        <f t="shared" si="22"/>
        <v/>
      </c>
      <c r="AV22" s="277">
        <f>AS22+(AS22*'Ingreso Datos '!$D$24)</f>
        <v>248276.8739</v>
      </c>
      <c r="AW22" s="285">
        <f t="shared" si="23"/>
        <v>0</v>
      </c>
      <c r="AX22" s="287" t="str">
        <f t="shared" si="24"/>
        <v/>
      </c>
      <c r="AY22" s="277">
        <f>AV22+(AV22*'Ingreso Datos '!$D$24)</f>
        <v>263173.4863</v>
      </c>
      <c r="AZ22" s="285">
        <f t="shared" si="25"/>
        <v>0</v>
      </c>
      <c r="BA22" s="287" t="str">
        <f t="shared" si="26"/>
        <v/>
      </c>
      <c r="BB22" s="277">
        <f>AY22+(AY22*'Ingreso Datos '!$D$24)</f>
        <v>278963.8955</v>
      </c>
      <c r="BC22" s="285">
        <f t="shared" si="27"/>
        <v>0</v>
      </c>
      <c r="BD22" s="287" t="str">
        <f t="shared" si="28"/>
        <v/>
      </c>
      <c r="BE22" s="277">
        <f>BB22+(BB22*'Ingreso Datos '!$D$24)</f>
        <v>295701.7292</v>
      </c>
      <c r="BF22" s="285">
        <f t="shared" si="29"/>
        <v>0</v>
      </c>
      <c r="BG22" s="287" t="str">
        <f t="shared" si="30"/>
        <v/>
      </c>
      <c r="BH22" s="277">
        <f>BE22+(BE22*'Ingreso Datos '!$D$24)</f>
        <v>313443.833</v>
      </c>
      <c r="BI22" s="285">
        <f t="shared" si="31"/>
        <v>0</v>
      </c>
      <c r="BJ22" s="287" t="str">
        <f t="shared" si="32"/>
        <v/>
      </c>
      <c r="BK22" s="277">
        <f>BH22+(BH22*'Ingreso Datos '!$D$24)</f>
        <v>332250.4629</v>
      </c>
      <c r="BL22" s="285">
        <f t="shared" si="33"/>
        <v>0</v>
      </c>
      <c r="BM22" s="287" t="str">
        <f t="shared" si="34"/>
        <v/>
      </c>
      <c r="BN22" s="277">
        <f>BK22+(BK22*'Ingreso Datos '!$D$24)</f>
        <v>352185.4907</v>
      </c>
      <c r="BO22" s="285">
        <f t="shared" si="35"/>
        <v>0</v>
      </c>
      <c r="BP22" s="287" t="str">
        <f t="shared" si="36"/>
        <v/>
      </c>
      <c r="BQ22" s="277">
        <f>BN22+(BN22*'Ingreso Datos '!$D$24)</f>
        <v>373316.6202</v>
      </c>
      <c r="BR22" s="285">
        <f t="shared" si="37"/>
        <v>0</v>
      </c>
      <c r="BS22" s="287" t="str">
        <f t="shared" si="38"/>
        <v/>
      </c>
      <c r="BT22" s="277">
        <f>BQ22+(BQ22*'Ingreso Datos '!$D$24)</f>
        <v>395715.6174</v>
      </c>
      <c r="BU22" s="285">
        <f t="shared" si="39"/>
        <v>0</v>
      </c>
      <c r="BV22" s="287" t="str">
        <f t="shared" si="40"/>
        <v/>
      </c>
      <c r="BW22" s="277">
        <f>BT22+(BT22*'Ingreso Datos '!$D$24)</f>
        <v>419458.5544</v>
      </c>
      <c r="BX22" s="285">
        <f t="shared" si="41"/>
        <v>0</v>
      </c>
      <c r="BY22" s="287" t="str">
        <f t="shared" si="42"/>
        <v/>
      </c>
      <c r="BZ22" s="277">
        <f>BW22+(BW22*'Ingreso Datos '!$D$24)</f>
        <v>444626.0677</v>
      </c>
      <c r="CA22" s="285">
        <f t="shared" si="43"/>
        <v>0</v>
      </c>
      <c r="CB22" s="287" t="str">
        <f t="shared" si="44"/>
        <v/>
      </c>
      <c r="CC22" s="277">
        <f>BZ22+(BZ22*'Ingreso Datos '!$D$24)</f>
        <v>471303.6317</v>
      </c>
      <c r="CD22" s="285">
        <f t="shared" si="45"/>
        <v>0</v>
      </c>
      <c r="CE22" s="287" t="str">
        <f t="shared" si="46"/>
        <v/>
      </c>
      <c r="CF22" s="277">
        <f>CC22+(CC22*'Ingreso Datos '!$D$24)</f>
        <v>499581.8496</v>
      </c>
      <c r="CG22" s="285">
        <f t="shared" si="47"/>
        <v>0</v>
      </c>
    </row>
    <row r="23" ht="14.25" customHeight="1" outlineLevel="1">
      <c r="A23" s="275" t="s">
        <v>192</v>
      </c>
      <c r="B23" s="288"/>
      <c r="C23" s="277">
        <f>'Ingreso Datos '!$D$11</f>
        <v>123386</v>
      </c>
      <c r="D23" s="278">
        <f t="shared" si="3"/>
        <v>0</v>
      </c>
      <c r="E23" s="279">
        <v>0.0</v>
      </c>
      <c r="F23" s="277">
        <f>C23+(C23*'Ingreso Datos '!$D$24)</f>
        <v>130789.16</v>
      </c>
      <c r="G23" s="278">
        <f t="shared" si="4"/>
        <v>0</v>
      </c>
      <c r="H23" s="279">
        <v>0.0</v>
      </c>
      <c r="I23" s="277">
        <f>F23+(F23*'Ingreso Datos '!$D$24)</f>
        <v>138636.5096</v>
      </c>
      <c r="J23" s="278">
        <f t="shared" si="5"/>
        <v>0</v>
      </c>
      <c r="K23" s="279">
        <v>0.0</v>
      </c>
      <c r="L23" s="277">
        <f>I23+(I23*'Ingreso Datos '!$D$24)</f>
        <v>146954.7002</v>
      </c>
      <c r="M23" s="278">
        <f t="shared" si="6"/>
        <v>0</v>
      </c>
      <c r="N23" s="279">
        <v>0.0</v>
      </c>
      <c r="O23" s="277">
        <f>L23+(L23*'Ingreso Datos '!$D$24)</f>
        <v>155771.9822</v>
      </c>
      <c r="P23" s="278">
        <f t="shared" si="7"/>
        <v>0</v>
      </c>
      <c r="Q23" s="280">
        <v>0.0</v>
      </c>
      <c r="R23" s="277">
        <f>O23+(O23*'Ingreso Datos '!$D$24)</f>
        <v>165118.3011</v>
      </c>
      <c r="S23" s="278">
        <f t="shared" si="8"/>
        <v>0</v>
      </c>
      <c r="T23" s="281">
        <v>0.0</v>
      </c>
      <c r="U23" s="277">
        <f>R23+(R23*'Ingreso Datos '!$D$24)</f>
        <v>175025.3992</v>
      </c>
      <c r="V23" s="278">
        <f t="shared" si="9"/>
        <v>0</v>
      </c>
      <c r="W23" s="280">
        <f>'Ingreso Datos '!S32</f>
        <v>7.2</v>
      </c>
      <c r="X23" s="277">
        <f>U23+(U23*'Ingreso Datos '!$D$24)</f>
        <v>185526.9231</v>
      </c>
      <c r="Y23" s="278">
        <f t="shared" si="10"/>
        <v>1335793.847</v>
      </c>
      <c r="Z23" s="286">
        <f>'Ingreso Datos '!R32</f>
        <v>7.2</v>
      </c>
      <c r="AA23" s="283">
        <f>X23+(X23*'Ingreso Datos '!D$24)</f>
        <v>196658.5385</v>
      </c>
      <c r="AB23" s="283">
        <f t="shared" si="11"/>
        <v>1415941.477</v>
      </c>
      <c r="AC23" s="286">
        <f>'Ingreso Datos '!R32</f>
        <v>7.2</v>
      </c>
      <c r="AD23" s="283">
        <f>AA23+(AA23*'Ingreso Datos '!D$24)</f>
        <v>208458.0508</v>
      </c>
      <c r="AE23" s="283">
        <f t="shared" si="12"/>
        <v>1500897.966</v>
      </c>
      <c r="AF23" s="284">
        <f t="shared" si="50"/>
        <v>7.2</v>
      </c>
      <c r="AG23" s="283">
        <f>AD23+(AD23*'Ingreso Datos '!D$24)</f>
        <v>220965.5339</v>
      </c>
      <c r="AH23" s="283">
        <f t="shared" si="13"/>
        <v>1590951.844</v>
      </c>
      <c r="AI23" s="287">
        <f t="shared" si="49"/>
        <v>7.2</v>
      </c>
      <c r="AJ23" s="277">
        <f>X23+(X23*'Ingreso Datos '!$D$24)</f>
        <v>196658.5385</v>
      </c>
      <c r="AK23" s="285">
        <f t="shared" si="15"/>
        <v>1415941.477</v>
      </c>
      <c r="AL23" s="287">
        <f t="shared" si="16"/>
        <v>7.2</v>
      </c>
      <c r="AM23" s="277">
        <f>AJ23+(AJ23*'Ingreso Datos '!$D$24)</f>
        <v>208458.0508</v>
      </c>
      <c r="AN23" s="285">
        <f t="shared" si="17"/>
        <v>1500897.966</v>
      </c>
      <c r="AO23" s="287">
        <f t="shared" si="18"/>
        <v>7.2</v>
      </c>
      <c r="AP23" s="277">
        <f>AM23+(AM23*'Ingreso Datos '!$D$24)</f>
        <v>220965.5339</v>
      </c>
      <c r="AQ23" s="285">
        <f t="shared" si="19"/>
        <v>1590951.844</v>
      </c>
      <c r="AR23" s="287">
        <f t="shared" si="20"/>
        <v>7.2</v>
      </c>
      <c r="AS23" s="277">
        <f>AP23+(AP23*'Ingreso Datos '!$D$24)</f>
        <v>234223.4659</v>
      </c>
      <c r="AT23" s="285">
        <f t="shared" si="21"/>
        <v>1686408.955</v>
      </c>
      <c r="AU23" s="287">
        <f t="shared" si="22"/>
        <v>7.2</v>
      </c>
      <c r="AV23" s="277">
        <f>AS23+(AS23*'Ingreso Datos '!$D$24)</f>
        <v>248276.8739</v>
      </c>
      <c r="AW23" s="285">
        <f t="shared" si="23"/>
        <v>1787593.492</v>
      </c>
      <c r="AX23" s="287">
        <f t="shared" si="24"/>
        <v>7.2</v>
      </c>
      <c r="AY23" s="277">
        <f>AV23+(AV23*'Ingreso Datos '!$D$24)</f>
        <v>263173.4863</v>
      </c>
      <c r="AZ23" s="285">
        <f t="shared" si="25"/>
        <v>1894849.101</v>
      </c>
      <c r="BA23" s="287">
        <f t="shared" si="26"/>
        <v>7.2</v>
      </c>
      <c r="BB23" s="277">
        <f>AY23+(AY23*'Ingreso Datos '!$D$24)</f>
        <v>278963.8955</v>
      </c>
      <c r="BC23" s="285">
        <f t="shared" si="27"/>
        <v>2008540.047</v>
      </c>
      <c r="BD23" s="287">
        <f t="shared" si="28"/>
        <v>7.2</v>
      </c>
      <c r="BE23" s="277">
        <f>BB23+(BB23*'Ingreso Datos '!$D$24)</f>
        <v>295701.7292</v>
      </c>
      <c r="BF23" s="285">
        <f t="shared" si="29"/>
        <v>2129052.45</v>
      </c>
      <c r="BG23" s="287">
        <f t="shared" si="30"/>
        <v>7.2</v>
      </c>
      <c r="BH23" s="277">
        <f>BE23+(BE23*'Ingreso Datos '!$D$24)</f>
        <v>313443.833</v>
      </c>
      <c r="BI23" s="285">
        <f t="shared" si="31"/>
        <v>2256795.597</v>
      </c>
      <c r="BJ23" s="287">
        <f t="shared" si="32"/>
        <v>7.2</v>
      </c>
      <c r="BK23" s="277">
        <f>BH23+(BH23*'Ingreso Datos '!$D$24)</f>
        <v>332250.4629</v>
      </c>
      <c r="BL23" s="285">
        <f t="shared" si="33"/>
        <v>2392203.333</v>
      </c>
      <c r="BM23" s="287">
        <f t="shared" si="34"/>
        <v>7.2</v>
      </c>
      <c r="BN23" s="277">
        <f>BK23+(BK23*'Ingreso Datos '!$D$24)</f>
        <v>352185.4907</v>
      </c>
      <c r="BO23" s="285">
        <f t="shared" si="35"/>
        <v>2535735.533</v>
      </c>
      <c r="BP23" s="287">
        <f t="shared" si="36"/>
        <v>7.2</v>
      </c>
      <c r="BQ23" s="277">
        <f>BN23+(BN23*'Ingreso Datos '!$D$24)</f>
        <v>373316.6202</v>
      </c>
      <c r="BR23" s="285">
        <f t="shared" si="37"/>
        <v>2687879.665</v>
      </c>
      <c r="BS23" s="287">
        <f t="shared" si="38"/>
        <v>7.2</v>
      </c>
      <c r="BT23" s="277">
        <f>BQ23+(BQ23*'Ingreso Datos '!$D$24)</f>
        <v>395715.6174</v>
      </c>
      <c r="BU23" s="285">
        <f t="shared" si="39"/>
        <v>2849152.445</v>
      </c>
      <c r="BV23" s="287">
        <f t="shared" si="40"/>
        <v>7.2</v>
      </c>
      <c r="BW23" s="277">
        <f>BT23+(BT23*'Ingreso Datos '!$D$24)</f>
        <v>419458.5544</v>
      </c>
      <c r="BX23" s="285">
        <f t="shared" si="41"/>
        <v>3020101.592</v>
      </c>
      <c r="BY23" s="287">
        <f t="shared" si="42"/>
        <v>7.2</v>
      </c>
      <c r="BZ23" s="277">
        <f>BW23+(BW23*'Ingreso Datos '!$D$24)</f>
        <v>444626.0677</v>
      </c>
      <c r="CA23" s="285">
        <f t="shared" si="43"/>
        <v>3201307.687</v>
      </c>
      <c r="CB23" s="287">
        <f t="shared" si="44"/>
        <v>7.2</v>
      </c>
      <c r="CC23" s="277">
        <f>BZ23+(BZ23*'Ingreso Datos '!$D$24)</f>
        <v>471303.6317</v>
      </c>
      <c r="CD23" s="285">
        <f t="shared" si="45"/>
        <v>3393386.149</v>
      </c>
      <c r="CE23" s="287">
        <f t="shared" si="46"/>
        <v>7.2</v>
      </c>
      <c r="CF23" s="277">
        <f>CC23+(CC23*'Ingreso Datos '!$D$24)</f>
        <v>499581.8496</v>
      </c>
      <c r="CG23" s="285">
        <f t="shared" si="47"/>
        <v>3596989.317</v>
      </c>
    </row>
    <row r="24" ht="14.25" customHeight="1" outlineLevel="1">
      <c r="A24" s="275" t="s">
        <v>29</v>
      </c>
      <c r="B24" s="288"/>
      <c r="C24" s="277">
        <f>'Ingreso Datos '!$D$11</f>
        <v>123386</v>
      </c>
      <c r="D24" s="278">
        <f t="shared" si="3"/>
        <v>0</v>
      </c>
      <c r="E24" s="279">
        <f>'Ingreso Datos '!L29</f>
        <v>11.52</v>
      </c>
      <c r="F24" s="277">
        <f>C24+(C24*'Ingreso Datos '!$D$24)</f>
        <v>130789.16</v>
      </c>
      <c r="G24" s="278">
        <f t="shared" si="4"/>
        <v>1506691.123</v>
      </c>
      <c r="H24" s="279">
        <f>'Ingreso Datos '!M29</f>
        <v>8.64</v>
      </c>
      <c r="I24" s="277">
        <f>F24+(F24*'Ingreso Datos '!$D$24)</f>
        <v>138636.5096</v>
      </c>
      <c r="J24" s="278">
        <f t="shared" si="5"/>
        <v>1197819.443</v>
      </c>
      <c r="K24" s="279">
        <f>'Ingreso Datos '!N29</f>
        <v>8.64</v>
      </c>
      <c r="L24" s="277">
        <f>I24+(I24*'Ingreso Datos '!$D$24)</f>
        <v>146954.7002</v>
      </c>
      <c r="M24" s="278">
        <f t="shared" si="6"/>
        <v>1269688.61</v>
      </c>
      <c r="N24" s="279">
        <f>'Ingreso Datos '!O29</f>
        <v>0</v>
      </c>
      <c r="O24" s="277">
        <f>L24+(L24*'Ingreso Datos '!$D$24)</f>
        <v>155771.9822</v>
      </c>
      <c r="P24" s="278">
        <f t="shared" si="7"/>
        <v>0</v>
      </c>
      <c r="Q24" s="280" t="str">
        <f>'Ingreso Datos '!P29</f>
        <v/>
      </c>
      <c r="R24" s="277">
        <f>O24+(O24*'Ingreso Datos '!$D$24)</f>
        <v>165118.3011</v>
      </c>
      <c r="S24" s="278">
        <f t="shared" si="8"/>
        <v>0</v>
      </c>
      <c r="T24" s="280" t="str">
        <f>'Ingreso Datos '!Q29</f>
        <v/>
      </c>
      <c r="U24" s="277">
        <f>R24+(R24*'Ingreso Datos '!$D$24)</f>
        <v>175025.3992</v>
      </c>
      <c r="V24" s="278">
        <f t="shared" si="9"/>
        <v>0</v>
      </c>
      <c r="W24" s="280" t="str">
        <f>'Ingreso Datos '!R29</f>
        <v/>
      </c>
      <c r="X24" s="277">
        <f>U24+(U24*'Ingreso Datos '!$D$24)</f>
        <v>185526.9231</v>
      </c>
      <c r="Y24" s="278">
        <f t="shared" si="10"/>
        <v>0</v>
      </c>
      <c r="Z24" s="286">
        <v>0.0</v>
      </c>
      <c r="AA24" s="283">
        <f>X24+(X24*'Ingreso Datos '!D$24)</f>
        <v>196658.5385</v>
      </c>
      <c r="AB24" s="283">
        <f t="shared" si="11"/>
        <v>0</v>
      </c>
      <c r="AC24" s="286">
        <v>0.0</v>
      </c>
      <c r="AD24" s="283">
        <f>AA24+(AA24*'Ingreso Datos '!D$24)</f>
        <v>208458.0508</v>
      </c>
      <c r="AE24" s="283">
        <f t="shared" si="12"/>
        <v>0</v>
      </c>
      <c r="AF24" s="284">
        <f t="shared" si="50"/>
        <v>0</v>
      </c>
      <c r="AG24" s="283">
        <f>AD24+(AD24*'Ingreso Datos '!D$24)</f>
        <v>220965.5339</v>
      </c>
      <c r="AH24" s="283">
        <f t="shared" si="13"/>
        <v>0</v>
      </c>
      <c r="AI24" s="287" t="str">
        <f t="shared" si="49"/>
        <v/>
      </c>
      <c r="AJ24" s="277">
        <f>X24+(X24*'Ingreso Datos '!$D$24)</f>
        <v>196658.5385</v>
      </c>
      <c r="AK24" s="285">
        <f t="shared" si="15"/>
        <v>0</v>
      </c>
      <c r="AL24" s="287" t="str">
        <f t="shared" si="16"/>
        <v/>
      </c>
      <c r="AM24" s="277">
        <f>AJ24+(AJ24*'Ingreso Datos '!$D$24)</f>
        <v>208458.0508</v>
      </c>
      <c r="AN24" s="285">
        <f t="shared" si="17"/>
        <v>0</v>
      </c>
      <c r="AO24" s="287" t="str">
        <f t="shared" si="18"/>
        <v/>
      </c>
      <c r="AP24" s="277">
        <f>AM24+(AM24*'Ingreso Datos '!$D$24)</f>
        <v>220965.5339</v>
      </c>
      <c r="AQ24" s="285">
        <f t="shared" si="19"/>
        <v>0</v>
      </c>
      <c r="AR24" s="287" t="str">
        <f t="shared" si="20"/>
        <v/>
      </c>
      <c r="AS24" s="277">
        <f>AP24+(AP24*'Ingreso Datos '!$D$24)</f>
        <v>234223.4659</v>
      </c>
      <c r="AT24" s="285">
        <f t="shared" si="21"/>
        <v>0</v>
      </c>
      <c r="AU24" s="287" t="str">
        <f t="shared" si="22"/>
        <v/>
      </c>
      <c r="AV24" s="277">
        <f>AS24+(AS24*'Ingreso Datos '!$D$24)</f>
        <v>248276.8739</v>
      </c>
      <c r="AW24" s="285">
        <f t="shared" si="23"/>
        <v>0</v>
      </c>
      <c r="AX24" s="287" t="str">
        <f t="shared" si="24"/>
        <v/>
      </c>
      <c r="AY24" s="277">
        <f>AV24+(AV24*'Ingreso Datos '!$D$24)</f>
        <v>263173.4863</v>
      </c>
      <c r="AZ24" s="285">
        <f t="shared" si="25"/>
        <v>0</v>
      </c>
      <c r="BA24" s="287" t="str">
        <f t="shared" si="26"/>
        <v/>
      </c>
      <c r="BB24" s="277">
        <f>AY24+(AY24*'Ingreso Datos '!$D$24)</f>
        <v>278963.8955</v>
      </c>
      <c r="BC24" s="285">
        <f t="shared" si="27"/>
        <v>0</v>
      </c>
      <c r="BD24" s="287" t="str">
        <f t="shared" si="28"/>
        <v/>
      </c>
      <c r="BE24" s="277">
        <f>BB24+(BB24*'Ingreso Datos '!$D$24)</f>
        <v>295701.7292</v>
      </c>
      <c r="BF24" s="285">
        <f t="shared" si="29"/>
        <v>0</v>
      </c>
      <c r="BG24" s="287" t="str">
        <f t="shared" si="30"/>
        <v/>
      </c>
      <c r="BH24" s="277">
        <f>BE24+(BE24*'Ingreso Datos '!$D$24)</f>
        <v>313443.833</v>
      </c>
      <c r="BI24" s="285">
        <f t="shared" si="31"/>
        <v>0</v>
      </c>
      <c r="BJ24" s="287" t="str">
        <f t="shared" si="32"/>
        <v/>
      </c>
      <c r="BK24" s="277">
        <f>BH24+(BH24*'Ingreso Datos '!$D$24)</f>
        <v>332250.4629</v>
      </c>
      <c r="BL24" s="285">
        <f t="shared" si="33"/>
        <v>0</v>
      </c>
      <c r="BM24" s="287" t="str">
        <f t="shared" si="34"/>
        <v/>
      </c>
      <c r="BN24" s="277">
        <f>BK24+(BK24*'Ingreso Datos '!$D$24)</f>
        <v>352185.4907</v>
      </c>
      <c r="BO24" s="285">
        <f t="shared" si="35"/>
        <v>0</v>
      </c>
      <c r="BP24" s="287" t="str">
        <f t="shared" si="36"/>
        <v/>
      </c>
      <c r="BQ24" s="277">
        <f>BN24+(BN24*'Ingreso Datos '!$D$24)</f>
        <v>373316.6202</v>
      </c>
      <c r="BR24" s="285">
        <f t="shared" si="37"/>
        <v>0</v>
      </c>
      <c r="BS24" s="287" t="str">
        <f t="shared" si="38"/>
        <v/>
      </c>
      <c r="BT24" s="277">
        <f>BQ24+(BQ24*'Ingreso Datos '!$D$24)</f>
        <v>395715.6174</v>
      </c>
      <c r="BU24" s="285">
        <f t="shared" si="39"/>
        <v>0</v>
      </c>
      <c r="BV24" s="287" t="str">
        <f t="shared" si="40"/>
        <v/>
      </c>
      <c r="BW24" s="277">
        <f>BT24+(BT24*'Ingreso Datos '!$D$24)</f>
        <v>419458.5544</v>
      </c>
      <c r="BX24" s="285">
        <f t="shared" si="41"/>
        <v>0</v>
      </c>
      <c r="BY24" s="287" t="str">
        <f t="shared" si="42"/>
        <v/>
      </c>
      <c r="BZ24" s="277">
        <f>BW24+(BW24*'Ingreso Datos '!$D$24)</f>
        <v>444626.0677</v>
      </c>
      <c r="CA24" s="285">
        <f t="shared" si="43"/>
        <v>0</v>
      </c>
      <c r="CB24" s="287" t="str">
        <f t="shared" si="44"/>
        <v/>
      </c>
      <c r="CC24" s="277">
        <f>BZ24+(BZ24*'Ingreso Datos '!$D$24)</f>
        <v>471303.6317</v>
      </c>
      <c r="CD24" s="285">
        <f t="shared" si="45"/>
        <v>0</v>
      </c>
      <c r="CE24" s="287" t="str">
        <f t="shared" si="46"/>
        <v/>
      </c>
      <c r="CF24" s="277">
        <f>CC24+(CC24*'Ingreso Datos '!$D$24)</f>
        <v>499581.8496</v>
      </c>
      <c r="CG24" s="285">
        <f t="shared" si="47"/>
        <v>0</v>
      </c>
    </row>
    <row r="25" ht="14.25" customHeight="1" outlineLevel="1">
      <c r="A25" s="275" t="s">
        <v>305</v>
      </c>
      <c r="B25" s="288"/>
      <c r="C25" s="277">
        <f>'Ingreso Datos '!$D$11</f>
        <v>123386</v>
      </c>
      <c r="D25" s="278">
        <f t="shared" si="3"/>
        <v>0</v>
      </c>
      <c r="E25" s="279">
        <f>'Ingreso Datos '!L30</f>
        <v>9</v>
      </c>
      <c r="F25" s="277">
        <f>C25+(C25*'Ingreso Datos '!$D$24)</f>
        <v>130789.16</v>
      </c>
      <c r="G25" s="278">
        <f t="shared" si="4"/>
        <v>1177102.44</v>
      </c>
      <c r="H25" s="279">
        <f>'Ingreso Datos '!M30</f>
        <v>9</v>
      </c>
      <c r="I25" s="277">
        <f>F25+(F25*'Ingreso Datos '!$D$24)</f>
        <v>138636.5096</v>
      </c>
      <c r="J25" s="278">
        <f t="shared" si="5"/>
        <v>1247728.586</v>
      </c>
      <c r="K25" s="279">
        <f>'Ingreso Datos '!N30</f>
        <v>6</v>
      </c>
      <c r="L25" s="277">
        <f>I25+(I25*'Ingreso Datos '!$D$24)</f>
        <v>146954.7002</v>
      </c>
      <c r="M25" s="278">
        <f t="shared" si="6"/>
        <v>881728.2011</v>
      </c>
      <c r="N25" s="279">
        <f>'Ingreso Datos '!O30</f>
        <v>9</v>
      </c>
      <c r="O25" s="277">
        <f>L25+(L25*'Ingreso Datos '!$D$24)</f>
        <v>155771.9822</v>
      </c>
      <c r="P25" s="278">
        <f t="shared" si="7"/>
        <v>1401947.84</v>
      </c>
      <c r="Q25" s="280">
        <f>'Ingreso Datos '!P30</f>
        <v>4</v>
      </c>
      <c r="R25" s="277">
        <f>O25+(O25*'Ingreso Datos '!$D$24)</f>
        <v>165118.3011</v>
      </c>
      <c r="S25" s="278">
        <f t="shared" si="8"/>
        <v>660473.2045</v>
      </c>
      <c r="T25" s="280">
        <f>'Ingreso Datos '!Q30</f>
        <v>6</v>
      </c>
      <c r="U25" s="277">
        <f>R25+(R25*'Ingreso Datos '!$D$24)</f>
        <v>175025.3992</v>
      </c>
      <c r="V25" s="278">
        <f t="shared" si="9"/>
        <v>1050152.395</v>
      </c>
      <c r="W25" s="280">
        <f>'Ingreso Datos '!R30</f>
        <v>6</v>
      </c>
      <c r="X25" s="277">
        <f>U25+(U25*'Ingreso Datos '!$D$24)</f>
        <v>185526.9231</v>
      </c>
      <c r="Y25" s="278">
        <f t="shared" si="10"/>
        <v>1113161.539</v>
      </c>
      <c r="Z25" s="286">
        <f>'Ingreso Datos '!S30</f>
        <v>6</v>
      </c>
      <c r="AA25" s="283">
        <f>X25+(X25*'Ingreso Datos '!D$24)</f>
        <v>196658.5385</v>
      </c>
      <c r="AB25" s="283">
        <f t="shared" si="11"/>
        <v>1179951.231</v>
      </c>
      <c r="AC25" s="286">
        <f>'Ingreso Datos '!S30</f>
        <v>6</v>
      </c>
      <c r="AD25" s="283">
        <f>AA25+(AA25*'Ingreso Datos '!D$24)</f>
        <v>208458.0508</v>
      </c>
      <c r="AE25" s="283">
        <f t="shared" si="12"/>
        <v>1250748.305</v>
      </c>
      <c r="AF25" s="284">
        <f t="shared" si="50"/>
        <v>6</v>
      </c>
      <c r="AG25" s="283">
        <f>AD25+(AD25*'Ingreso Datos '!D$24)</f>
        <v>220965.5339</v>
      </c>
      <c r="AH25" s="283">
        <f t="shared" si="13"/>
        <v>1325793.203</v>
      </c>
      <c r="AI25" s="287">
        <f t="shared" si="49"/>
        <v>6</v>
      </c>
      <c r="AJ25" s="277">
        <f>X25+(X25*'Ingreso Datos '!$D$24)</f>
        <v>196658.5385</v>
      </c>
      <c r="AK25" s="285">
        <f t="shared" si="15"/>
        <v>1179951.231</v>
      </c>
      <c r="AL25" s="287">
        <f t="shared" si="16"/>
        <v>6</v>
      </c>
      <c r="AM25" s="277">
        <f>AJ25+(AJ25*'Ingreso Datos '!$D$24)</f>
        <v>208458.0508</v>
      </c>
      <c r="AN25" s="285">
        <f t="shared" si="17"/>
        <v>1250748.305</v>
      </c>
      <c r="AO25" s="287">
        <f t="shared" si="18"/>
        <v>6</v>
      </c>
      <c r="AP25" s="277">
        <f>AM25+(AM25*'Ingreso Datos '!$D$24)</f>
        <v>220965.5339</v>
      </c>
      <c r="AQ25" s="285">
        <f t="shared" si="19"/>
        <v>1325793.203</v>
      </c>
      <c r="AR25" s="287">
        <f t="shared" si="20"/>
        <v>6</v>
      </c>
      <c r="AS25" s="277">
        <f>AP25+(AP25*'Ingreso Datos '!$D$24)</f>
        <v>234223.4659</v>
      </c>
      <c r="AT25" s="285">
        <f t="shared" si="21"/>
        <v>1405340.796</v>
      </c>
      <c r="AU25" s="287">
        <f t="shared" si="22"/>
        <v>6</v>
      </c>
      <c r="AV25" s="277">
        <f>AS25+(AS25*'Ingreso Datos '!$D$24)</f>
        <v>248276.8739</v>
      </c>
      <c r="AW25" s="285">
        <f t="shared" si="23"/>
        <v>1489661.243</v>
      </c>
      <c r="AX25" s="287">
        <f t="shared" si="24"/>
        <v>6</v>
      </c>
      <c r="AY25" s="277">
        <f>AV25+(AV25*'Ingreso Datos '!$D$24)</f>
        <v>263173.4863</v>
      </c>
      <c r="AZ25" s="285">
        <f t="shared" si="25"/>
        <v>1579040.918</v>
      </c>
      <c r="BA25" s="287">
        <f t="shared" si="26"/>
        <v>6</v>
      </c>
      <c r="BB25" s="277">
        <f>AY25+(AY25*'Ingreso Datos '!$D$24)</f>
        <v>278963.8955</v>
      </c>
      <c r="BC25" s="285">
        <f t="shared" si="27"/>
        <v>1673783.373</v>
      </c>
      <c r="BD25" s="287">
        <f t="shared" si="28"/>
        <v>6</v>
      </c>
      <c r="BE25" s="277">
        <f>BB25+(BB25*'Ingreso Datos '!$D$24)</f>
        <v>295701.7292</v>
      </c>
      <c r="BF25" s="285">
        <f t="shared" si="29"/>
        <v>1774210.375</v>
      </c>
      <c r="BG25" s="287">
        <f t="shared" si="30"/>
        <v>6</v>
      </c>
      <c r="BH25" s="277">
        <f>BE25+(BE25*'Ingreso Datos '!$D$24)</f>
        <v>313443.833</v>
      </c>
      <c r="BI25" s="285">
        <f t="shared" si="31"/>
        <v>1880662.998</v>
      </c>
      <c r="BJ25" s="287">
        <f t="shared" si="32"/>
        <v>6</v>
      </c>
      <c r="BK25" s="277">
        <f>BH25+(BH25*'Ingreso Datos '!$D$24)</f>
        <v>332250.4629</v>
      </c>
      <c r="BL25" s="285">
        <f t="shared" si="33"/>
        <v>1993502.778</v>
      </c>
      <c r="BM25" s="287">
        <f t="shared" si="34"/>
        <v>6</v>
      </c>
      <c r="BN25" s="277">
        <f>BK25+(BK25*'Ingreso Datos '!$D$24)</f>
        <v>352185.4907</v>
      </c>
      <c r="BO25" s="285">
        <f t="shared" si="35"/>
        <v>2113112.944</v>
      </c>
      <c r="BP25" s="287">
        <f t="shared" si="36"/>
        <v>6</v>
      </c>
      <c r="BQ25" s="277">
        <f>BN25+(BN25*'Ingreso Datos '!$D$24)</f>
        <v>373316.6202</v>
      </c>
      <c r="BR25" s="285">
        <f t="shared" si="37"/>
        <v>2239899.721</v>
      </c>
      <c r="BS25" s="287">
        <f t="shared" si="38"/>
        <v>6</v>
      </c>
      <c r="BT25" s="277">
        <f>BQ25+(BQ25*'Ingreso Datos '!$D$24)</f>
        <v>395715.6174</v>
      </c>
      <c r="BU25" s="285">
        <f t="shared" si="39"/>
        <v>2374293.704</v>
      </c>
      <c r="BV25" s="287">
        <f t="shared" si="40"/>
        <v>6</v>
      </c>
      <c r="BW25" s="277">
        <f>BT25+(BT25*'Ingreso Datos '!$D$24)</f>
        <v>419458.5544</v>
      </c>
      <c r="BX25" s="285">
        <f t="shared" si="41"/>
        <v>2516751.327</v>
      </c>
      <c r="BY25" s="287">
        <f t="shared" si="42"/>
        <v>6</v>
      </c>
      <c r="BZ25" s="277">
        <f>BW25+(BW25*'Ingreso Datos '!$D$24)</f>
        <v>444626.0677</v>
      </c>
      <c r="CA25" s="285">
        <f t="shared" si="43"/>
        <v>2667756.406</v>
      </c>
      <c r="CB25" s="287">
        <f t="shared" si="44"/>
        <v>6</v>
      </c>
      <c r="CC25" s="277">
        <f>BZ25+(BZ25*'Ingreso Datos '!$D$24)</f>
        <v>471303.6317</v>
      </c>
      <c r="CD25" s="285">
        <f t="shared" si="45"/>
        <v>2827821.79</v>
      </c>
      <c r="CE25" s="287">
        <f t="shared" si="46"/>
        <v>6</v>
      </c>
      <c r="CF25" s="277">
        <f>CC25+(CC25*'Ingreso Datos '!$D$24)</f>
        <v>499581.8496</v>
      </c>
      <c r="CG25" s="285">
        <f t="shared" si="47"/>
        <v>2997491.098</v>
      </c>
    </row>
    <row r="26" ht="14.25" customHeight="1" outlineLevel="1">
      <c r="A26" s="275" t="s">
        <v>306</v>
      </c>
      <c r="B26" s="288"/>
      <c r="C26" s="277">
        <f>'Ingreso Datos '!$D$11</f>
        <v>123386</v>
      </c>
      <c r="D26" s="278">
        <f t="shared" si="3"/>
        <v>0</v>
      </c>
      <c r="E26" s="279">
        <f>'Ingreso Datos '!L31</f>
        <v>0</v>
      </c>
      <c r="F26" s="277">
        <f>C26+(C26*'Ingreso Datos '!$D$24)</f>
        <v>130789.16</v>
      </c>
      <c r="G26" s="278">
        <f t="shared" si="4"/>
        <v>0</v>
      </c>
      <c r="H26" s="279" t="str">
        <f>'Ingreso Datos '!M31</f>
        <v/>
      </c>
      <c r="I26" s="277">
        <f>F26+(F26*'Ingreso Datos '!$D$24)</f>
        <v>138636.5096</v>
      </c>
      <c r="J26" s="278">
        <f t="shared" si="5"/>
        <v>0</v>
      </c>
      <c r="K26" s="279" t="str">
        <f>'Ingreso Datos '!N31</f>
        <v/>
      </c>
      <c r="L26" s="277">
        <f>I26+(I26*'Ingreso Datos '!$D$24)</f>
        <v>146954.7002</v>
      </c>
      <c r="M26" s="278">
        <f t="shared" si="6"/>
        <v>0</v>
      </c>
      <c r="N26" s="279" t="str">
        <f>'Ingreso Datos '!O31</f>
        <v/>
      </c>
      <c r="O26" s="277">
        <f>L26+(L26*'Ingreso Datos '!$D$24)</f>
        <v>155771.9822</v>
      </c>
      <c r="P26" s="278">
        <f t="shared" si="7"/>
        <v>0</v>
      </c>
      <c r="Q26" s="280" t="str">
        <f>'Ingreso Datos '!P31</f>
        <v/>
      </c>
      <c r="R26" s="277">
        <f>O26+(O26*'Ingreso Datos '!$D$24)</f>
        <v>165118.3011</v>
      </c>
      <c r="S26" s="278">
        <f t="shared" si="8"/>
        <v>0</v>
      </c>
      <c r="T26" s="289" t="str">
        <f>'Ingreso Datos '!Q31</f>
        <v/>
      </c>
      <c r="U26" s="277">
        <f>R26+(R26*'Ingreso Datos '!$D$24)</f>
        <v>175025.3992</v>
      </c>
      <c r="V26" s="278">
        <f t="shared" si="9"/>
        <v>0</v>
      </c>
      <c r="W26" s="289" t="str">
        <f>'Ingreso Datos '!R31</f>
        <v/>
      </c>
      <c r="X26" s="277">
        <f>U26+(U26*'Ingreso Datos '!$D$24)</f>
        <v>185526.9231</v>
      </c>
      <c r="Y26" s="278">
        <f t="shared" si="10"/>
        <v>0</v>
      </c>
      <c r="Z26" s="286">
        <v>0.0</v>
      </c>
      <c r="AA26" s="283">
        <f>X26+(X26*'Ingreso Datos '!D$24)</f>
        <v>196658.5385</v>
      </c>
      <c r="AB26" s="283">
        <f t="shared" si="11"/>
        <v>0</v>
      </c>
      <c r="AC26" s="286">
        <v>0.0</v>
      </c>
      <c r="AD26" s="283">
        <f>AA26+(AA26*'Ingreso Datos '!D$24)</f>
        <v>208458.0508</v>
      </c>
      <c r="AE26" s="283">
        <f t="shared" si="12"/>
        <v>0</v>
      </c>
      <c r="AF26" s="284">
        <f t="shared" si="50"/>
        <v>0</v>
      </c>
      <c r="AG26" s="283">
        <f>AD26+(AD26*'Ingreso Datos '!D$24)</f>
        <v>220965.5339</v>
      </c>
      <c r="AH26" s="283">
        <f t="shared" si="13"/>
        <v>0</v>
      </c>
      <c r="AI26" s="290" t="str">
        <f t="shared" si="49"/>
        <v/>
      </c>
      <c r="AJ26" s="277">
        <f>X26+(X26*'Ingreso Datos '!$D$24)</f>
        <v>196658.5385</v>
      </c>
      <c r="AK26" s="285">
        <f t="shared" si="15"/>
        <v>0</v>
      </c>
      <c r="AL26" s="290" t="str">
        <f t="shared" si="16"/>
        <v/>
      </c>
      <c r="AM26" s="277">
        <f>AJ26+(AJ26*'Ingreso Datos '!$D$24)</f>
        <v>208458.0508</v>
      </c>
      <c r="AN26" s="285">
        <f t="shared" si="17"/>
        <v>0</v>
      </c>
      <c r="AO26" s="290" t="str">
        <f t="shared" si="18"/>
        <v/>
      </c>
      <c r="AP26" s="277">
        <f>AM26+(AM26*'Ingreso Datos '!$D$24)</f>
        <v>220965.5339</v>
      </c>
      <c r="AQ26" s="285">
        <f t="shared" si="19"/>
        <v>0</v>
      </c>
      <c r="AR26" s="290" t="str">
        <f t="shared" si="20"/>
        <v/>
      </c>
      <c r="AS26" s="277">
        <f>AP26+(AP26*'Ingreso Datos '!$D$24)</f>
        <v>234223.4659</v>
      </c>
      <c r="AT26" s="285">
        <f t="shared" si="21"/>
        <v>0</v>
      </c>
      <c r="AU26" s="290" t="str">
        <f t="shared" si="22"/>
        <v/>
      </c>
      <c r="AV26" s="277">
        <f>AS26+(AS26*'Ingreso Datos '!$D$24)</f>
        <v>248276.8739</v>
      </c>
      <c r="AW26" s="285">
        <f t="shared" si="23"/>
        <v>0</v>
      </c>
      <c r="AX26" s="290" t="str">
        <f t="shared" si="24"/>
        <v/>
      </c>
      <c r="AY26" s="277">
        <f>AV26+(AV26*'Ingreso Datos '!$D$24)</f>
        <v>263173.4863</v>
      </c>
      <c r="AZ26" s="285">
        <f t="shared" si="25"/>
        <v>0</v>
      </c>
      <c r="BA26" s="290" t="str">
        <f t="shared" si="26"/>
        <v/>
      </c>
      <c r="BB26" s="277">
        <f>AY26+(AY26*'Ingreso Datos '!$D$24)</f>
        <v>278963.8955</v>
      </c>
      <c r="BC26" s="285">
        <f t="shared" si="27"/>
        <v>0</v>
      </c>
      <c r="BD26" s="290" t="str">
        <f t="shared" si="28"/>
        <v/>
      </c>
      <c r="BE26" s="277">
        <f>BB26+(BB26*'Ingreso Datos '!$D$24)</f>
        <v>295701.7292</v>
      </c>
      <c r="BF26" s="285">
        <f t="shared" si="29"/>
        <v>0</v>
      </c>
      <c r="BG26" s="290" t="str">
        <f t="shared" si="30"/>
        <v/>
      </c>
      <c r="BH26" s="277">
        <f>BE26+(BE26*'Ingreso Datos '!$D$24)</f>
        <v>313443.833</v>
      </c>
      <c r="BI26" s="285">
        <f t="shared" si="31"/>
        <v>0</v>
      </c>
      <c r="BJ26" s="290" t="str">
        <f t="shared" si="32"/>
        <v/>
      </c>
      <c r="BK26" s="277">
        <f>BH26+(BH26*'Ingreso Datos '!$D$24)</f>
        <v>332250.4629</v>
      </c>
      <c r="BL26" s="285">
        <f t="shared" si="33"/>
        <v>0</v>
      </c>
      <c r="BM26" s="290" t="str">
        <f t="shared" si="34"/>
        <v/>
      </c>
      <c r="BN26" s="277">
        <f>BK26+(BK26*'Ingreso Datos '!$D$24)</f>
        <v>352185.4907</v>
      </c>
      <c r="BO26" s="285">
        <f t="shared" si="35"/>
        <v>0</v>
      </c>
      <c r="BP26" s="290" t="str">
        <f t="shared" si="36"/>
        <v/>
      </c>
      <c r="BQ26" s="277">
        <f>BN26+(BN26*'Ingreso Datos '!$D$24)</f>
        <v>373316.6202</v>
      </c>
      <c r="BR26" s="285">
        <f t="shared" si="37"/>
        <v>0</v>
      </c>
      <c r="BS26" s="290" t="str">
        <f t="shared" si="38"/>
        <v/>
      </c>
      <c r="BT26" s="277">
        <f>BQ26+(BQ26*'Ingreso Datos '!$D$24)</f>
        <v>395715.6174</v>
      </c>
      <c r="BU26" s="285">
        <f t="shared" si="39"/>
        <v>0</v>
      </c>
      <c r="BV26" s="290" t="str">
        <f t="shared" si="40"/>
        <v/>
      </c>
      <c r="BW26" s="277">
        <f>BT26+(BT26*'Ingreso Datos '!$D$24)</f>
        <v>419458.5544</v>
      </c>
      <c r="BX26" s="285">
        <f t="shared" si="41"/>
        <v>0</v>
      </c>
      <c r="BY26" s="290" t="str">
        <f t="shared" si="42"/>
        <v/>
      </c>
      <c r="BZ26" s="277">
        <f>BW26+(BW26*'Ingreso Datos '!$D$24)</f>
        <v>444626.0677</v>
      </c>
      <c r="CA26" s="285">
        <f t="shared" si="43"/>
        <v>0</v>
      </c>
      <c r="CB26" s="290" t="str">
        <f t="shared" si="44"/>
        <v/>
      </c>
      <c r="CC26" s="277">
        <f>BZ26+(BZ26*'Ingreso Datos '!$D$24)</f>
        <v>471303.6317</v>
      </c>
      <c r="CD26" s="285">
        <f t="shared" si="45"/>
        <v>0</v>
      </c>
      <c r="CE26" s="290" t="str">
        <f t="shared" si="46"/>
        <v/>
      </c>
      <c r="CF26" s="277">
        <f>CC26+(CC26*'Ingreso Datos '!$D$24)</f>
        <v>499581.8496</v>
      </c>
      <c r="CG26" s="285">
        <f t="shared" si="47"/>
        <v>0</v>
      </c>
    </row>
    <row r="27" ht="14.25" customHeight="1" outlineLevel="1">
      <c r="A27" s="291" t="s">
        <v>32</v>
      </c>
      <c r="B27" s="288"/>
      <c r="C27" s="277">
        <f>'Ingreso Datos '!$D$11</f>
        <v>123386</v>
      </c>
      <c r="D27" s="278">
        <f t="shared" si="3"/>
        <v>0</v>
      </c>
      <c r="E27" s="279">
        <f>'Ingreso Datos '!L32</f>
        <v>4.8</v>
      </c>
      <c r="F27" s="277">
        <f>C27+(C27*'Ingreso Datos '!$D$24)</f>
        <v>130789.16</v>
      </c>
      <c r="G27" s="278">
        <f t="shared" si="4"/>
        <v>627787.968</v>
      </c>
      <c r="H27" s="279">
        <f>'Ingreso Datos '!M32</f>
        <v>4.8</v>
      </c>
      <c r="I27" s="277">
        <f>F27+(F27*'Ingreso Datos '!$D$24)</f>
        <v>138636.5096</v>
      </c>
      <c r="J27" s="278">
        <f t="shared" si="5"/>
        <v>665455.2461</v>
      </c>
      <c r="K27" s="279">
        <f>'Ingreso Datos '!N32</f>
        <v>8.64</v>
      </c>
      <c r="L27" s="277">
        <f>I27+(I27*'Ingreso Datos '!$D$24)</f>
        <v>146954.7002</v>
      </c>
      <c r="M27" s="278">
        <f t="shared" si="6"/>
        <v>1269688.61</v>
      </c>
      <c r="N27" s="279">
        <f>'Ingreso Datos '!O32</f>
        <v>7.2</v>
      </c>
      <c r="O27" s="277">
        <f>L27+(L27*'Ingreso Datos '!$D$24)</f>
        <v>155771.9822</v>
      </c>
      <c r="P27" s="278">
        <f t="shared" si="7"/>
        <v>1121558.272</v>
      </c>
      <c r="Q27" s="280">
        <f>'Ingreso Datos '!P32</f>
        <v>7.2</v>
      </c>
      <c r="R27" s="277">
        <f>O27+(O27*'Ingreso Datos '!$D$24)</f>
        <v>165118.3011</v>
      </c>
      <c r="S27" s="278">
        <f t="shared" si="8"/>
        <v>1188851.768</v>
      </c>
      <c r="T27" s="289">
        <f>'Ingreso Datos '!Q32</f>
        <v>7.2</v>
      </c>
      <c r="U27" s="277">
        <f>R27+(R27*'Ingreso Datos '!$D$24)</f>
        <v>175025.3992</v>
      </c>
      <c r="V27" s="278">
        <f t="shared" si="9"/>
        <v>1260182.874</v>
      </c>
      <c r="W27" s="289">
        <f>'Ingreso Datos '!R32</f>
        <v>7.2</v>
      </c>
      <c r="X27" s="277">
        <f>U27+(U27*'Ingreso Datos '!$D$24)</f>
        <v>185526.9231</v>
      </c>
      <c r="Y27" s="278">
        <f t="shared" si="10"/>
        <v>1335793.847</v>
      </c>
      <c r="Z27" s="286">
        <f>'Ingreso Datos '!S32</f>
        <v>7.2</v>
      </c>
      <c r="AA27" s="283">
        <f>X27+(X27*'Ingreso Datos '!D$24)</f>
        <v>196658.5385</v>
      </c>
      <c r="AB27" s="283">
        <f t="shared" si="11"/>
        <v>1415941.477</v>
      </c>
      <c r="AC27" s="286">
        <f>'Ingreso Datos '!S32</f>
        <v>7.2</v>
      </c>
      <c r="AD27" s="283">
        <f>AA27+(AA27*'Ingreso Datos '!D$24)</f>
        <v>208458.0508</v>
      </c>
      <c r="AE27" s="283">
        <f t="shared" si="12"/>
        <v>1500897.966</v>
      </c>
      <c r="AF27" s="284">
        <f t="shared" si="50"/>
        <v>7.2</v>
      </c>
      <c r="AG27" s="283">
        <f>AD27+(AD27*'Ingreso Datos '!D$24)</f>
        <v>220965.5339</v>
      </c>
      <c r="AH27" s="283">
        <f t="shared" si="13"/>
        <v>1590951.844</v>
      </c>
      <c r="AI27" s="290">
        <f t="shared" si="49"/>
        <v>7.2</v>
      </c>
      <c r="AJ27" s="277">
        <f>X27+(X27*'Ingreso Datos '!$D$24)</f>
        <v>196658.5385</v>
      </c>
      <c r="AK27" s="285">
        <f t="shared" si="15"/>
        <v>1415941.477</v>
      </c>
      <c r="AL27" s="290">
        <f t="shared" si="16"/>
        <v>7.2</v>
      </c>
      <c r="AM27" s="277">
        <f>AJ27+(AJ27*'Ingreso Datos '!$D$24)</f>
        <v>208458.0508</v>
      </c>
      <c r="AN27" s="285">
        <f t="shared" si="17"/>
        <v>1500897.966</v>
      </c>
      <c r="AO27" s="290">
        <f t="shared" si="18"/>
        <v>7.2</v>
      </c>
      <c r="AP27" s="277">
        <f>AM27+(AM27*'Ingreso Datos '!$D$24)</f>
        <v>220965.5339</v>
      </c>
      <c r="AQ27" s="285">
        <f t="shared" si="19"/>
        <v>1590951.844</v>
      </c>
      <c r="AR27" s="290">
        <f t="shared" si="20"/>
        <v>7.2</v>
      </c>
      <c r="AS27" s="277">
        <f>AP27+(AP27*'Ingreso Datos '!$D$24)</f>
        <v>234223.4659</v>
      </c>
      <c r="AT27" s="285">
        <f t="shared" si="21"/>
        <v>1686408.955</v>
      </c>
      <c r="AU27" s="290">
        <f t="shared" si="22"/>
        <v>7.2</v>
      </c>
      <c r="AV27" s="277">
        <f>AS27+(AS27*'Ingreso Datos '!$D$24)</f>
        <v>248276.8739</v>
      </c>
      <c r="AW27" s="285">
        <f t="shared" si="23"/>
        <v>1787593.492</v>
      </c>
      <c r="AX27" s="290">
        <f t="shared" si="24"/>
        <v>7.2</v>
      </c>
      <c r="AY27" s="277">
        <f>AV27+(AV27*'Ingreso Datos '!$D$24)</f>
        <v>263173.4863</v>
      </c>
      <c r="AZ27" s="285">
        <f t="shared" si="25"/>
        <v>1894849.101</v>
      </c>
      <c r="BA27" s="290">
        <f t="shared" si="26"/>
        <v>7.2</v>
      </c>
      <c r="BB27" s="277">
        <f>AY27+(AY27*'Ingreso Datos '!$D$24)</f>
        <v>278963.8955</v>
      </c>
      <c r="BC27" s="285">
        <f t="shared" si="27"/>
        <v>2008540.047</v>
      </c>
      <c r="BD27" s="290">
        <f t="shared" si="28"/>
        <v>7.2</v>
      </c>
      <c r="BE27" s="277">
        <f>BB27+(BB27*'Ingreso Datos '!$D$24)</f>
        <v>295701.7292</v>
      </c>
      <c r="BF27" s="285">
        <f t="shared" si="29"/>
        <v>2129052.45</v>
      </c>
      <c r="BG27" s="290">
        <f t="shared" si="30"/>
        <v>7.2</v>
      </c>
      <c r="BH27" s="277">
        <f>BE27+(BE27*'Ingreso Datos '!$D$24)</f>
        <v>313443.833</v>
      </c>
      <c r="BI27" s="285">
        <f t="shared" si="31"/>
        <v>2256795.597</v>
      </c>
      <c r="BJ27" s="290">
        <f t="shared" si="32"/>
        <v>7.2</v>
      </c>
      <c r="BK27" s="277">
        <f>BH27+(BH27*'Ingreso Datos '!$D$24)</f>
        <v>332250.4629</v>
      </c>
      <c r="BL27" s="285">
        <f t="shared" si="33"/>
        <v>2392203.333</v>
      </c>
      <c r="BM27" s="290">
        <f t="shared" si="34"/>
        <v>7.2</v>
      </c>
      <c r="BN27" s="277">
        <f>BK27+(BK27*'Ingreso Datos '!$D$24)</f>
        <v>352185.4907</v>
      </c>
      <c r="BO27" s="285">
        <f t="shared" si="35"/>
        <v>2535735.533</v>
      </c>
      <c r="BP27" s="290">
        <f t="shared" si="36"/>
        <v>7.2</v>
      </c>
      <c r="BQ27" s="277">
        <f>BN27+(BN27*'Ingreso Datos '!$D$24)</f>
        <v>373316.6202</v>
      </c>
      <c r="BR27" s="285">
        <f t="shared" si="37"/>
        <v>2687879.665</v>
      </c>
      <c r="BS27" s="290">
        <f t="shared" si="38"/>
        <v>7.2</v>
      </c>
      <c r="BT27" s="277">
        <f>BQ27+(BQ27*'Ingreso Datos '!$D$24)</f>
        <v>395715.6174</v>
      </c>
      <c r="BU27" s="285">
        <f t="shared" si="39"/>
        <v>2849152.445</v>
      </c>
      <c r="BV27" s="290">
        <f t="shared" si="40"/>
        <v>7.2</v>
      </c>
      <c r="BW27" s="277">
        <f>BT27+(BT27*'Ingreso Datos '!$D$24)</f>
        <v>419458.5544</v>
      </c>
      <c r="BX27" s="285">
        <f t="shared" si="41"/>
        <v>3020101.592</v>
      </c>
      <c r="BY27" s="290">
        <f t="shared" si="42"/>
        <v>7.2</v>
      </c>
      <c r="BZ27" s="277">
        <f>BW27+(BW27*'Ingreso Datos '!$D$24)</f>
        <v>444626.0677</v>
      </c>
      <c r="CA27" s="285">
        <f t="shared" si="43"/>
        <v>3201307.687</v>
      </c>
      <c r="CB27" s="290">
        <f t="shared" si="44"/>
        <v>7.2</v>
      </c>
      <c r="CC27" s="277">
        <f>BZ27+(BZ27*'Ingreso Datos '!$D$24)</f>
        <v>471303.6317</v>
      </c>
      <c r="CD27" s="285">
        <f t="shared" si="45"/>
        <v>3393386.149</v>
      </c>
      <c r="CE27" s="290">
        <f t="shared" si="46"/>
        <v>7.2</v>
      </c>
      <c r="CF27" s="277">
        <f>CC27+(CC27*'Ingreso Datos '!$D$24)</f>
        <v>499581.8496</v>
      </c>
      <c r="CG27" s="285">
        <f t="shared" si="47"/>
        <v>3596989.317</v>
      </c>
    </row>
    <row r="28" ht="14.25" customHeight="1" outlineLevel="1">
      <c r="A28" s="291" t="s">
        <v>33</v>
      </c>
      <c r="B28" s="288"/>
      <c r="C28" s="277">
        <f>'Ingreso Datos '!$D$11</f>
        <v>123386</v>
      </c>
      <c r="D28" s="278">
        <f t="shared" si="3"/>
        <v>0</v>
      </c>
      <c r="E28" s="279">
        <f>'Ingreso Datos '!L33</f>
        <v>0.48</v>
      </c>
      <c r="F28" s="277">
        <f>C28+(C28*'Ingreso Datos '!$D$24)</f>
        <v>130789.16</v>
      </c>
      <c r="G28" s="278">
        <f t="shared" si="4"/>
        <v>62778.7968</v>
      </c>
      <c r="H28" s="279">
        <f>'Ingreso Datos '!M33</f>
        <v>0.48</v>
      </c>
      <c r="I28" s="277">
        <f>F28+(F28*'Ingreso Datos '!$D$24)</f>
        <v>138636.5096</v>
      </c>
      <c r="J28" s="278">
        <f t="shared" si="5"/>
        <v>66545.52461</v>
      </c>
      <c r="K28" s="279">
        <f>'Ingreso Datos '!N33</f>
        <v>0.72</v>
      </c>
      <c r="L28" s="277">
        <f>I28+(I28*'Ingreso Datos '!$D$24)</f>
        <v>146954.7002</v>
      </c>
      <c r="M28" s="278">
        <f t="shared" si="6"/>
        <v>105807.3841</v>
      </c>
      <c r="N28" s="279">
        <f>'Ingreso Datos '!O33</f>
        <v>0.72</v>
      </c>
      <c r="O28" s="277">
        <f>L28+(L28*'Ingreso Datos '!$D$24)</f>
        <v>155771.9822</v>
      </c>
      <c r="P28" s="278">
        <f t="shared" si="7"/>
        <v>112155.8272</v>
      </c>
      <c r="Q28" s="280">
        <f>'Ingreso Datos '!P33</f>
        <v>0.96</v>
      </c>
      <c r="R28" s="277">
        <f>O28+(O28*'Ingreso Datos '!$D$24)</f>
        <v>165118.3011</v>
      </c>
      <c r="S28" s="278">
        <f t="shared" si="8"/>
        <v>158513.5691</v>
      </c>
      <c r="T28" s="289">
        <f>'Ingreso Datos '!Q33</f>
        <v>0.96</v>
      </c>
      <c r="U28" s="277">
        <f>R28+(R28*'Ingreso Datos '!$D$24)</f>
        <v>175025.3992</v>
      </c>
      <c r="V28" s="278">
        <f t="shared" si="9"/>
        <v>168024.3832</v>
      </c>
      <c r="W28" s="289">
        <f>'Ingreso Datos '!R33</f>
        <v>0.96</v>
      </c>
      <c r="X28" s="277">
        <f>U28+(U28*'Ingreso Datos '!$D$24)</f>
        <v>185526.9231</v>
      </c>
      <c r="Y28" s="278">
        <f t="shared" si="10"/>
        <v>178105.8462</v>
      </c>
      <c r="Z28" s="286">
        <f>'Ingreso Datos '!S33</f>
        <v>0.96</v>
      </c>
      <c r="AA28" s="283">
        <f>X28+(X28*'Ingreso Datos '!D$24)</f>
        <v>196658.5385</v>
      </c>
      <c r="AB28" s="283">
        <f t="shared" si="11"/>
        <v>188792.197</v>
      </c>
      <c r="AC28" s="286">
        <f>'Ingreso Datos '!S33</f>
        <v>0.96</v>
      </c>
      <c r="AD28" s="283">
        <f>AA28+(AA28*'Ingreso Datos '!D$24)</f>
        <v>208458.0508</v>
      </c>
      <c r="AE28" s="283">
        <f t="shared" si="12"/>
        <v>200119.7288</v>
      </c>
      <c r="AF28" s="284">
        <f t="shared" si="50"/>
        <v>0.96</v>
      </c>
      <c r="AG28" s="283">
        <f>AD28+(AD28*'Ingreso Datos '!D$24)</f>
        <v>220965.5339</v>
      </c>
      <c r="AH28" s="283">
        <f t="shared" si="13"/>
        <v>212126.9125</v>
      </c>
      <c r="AI28" s="290">
        <f t="shared" si="49"/>
        <v>0.96</v>
      </c>
      <c r="AJ28" s="277">
        <f>X28+(X28*'Ingreso Datos '!$D$24)</f>
        <v>196658.5385</v>
      </c>
      <c r="AK28" s="285">
        <f t="shared" si="15"/>
        <v>188792.197</v>
      </c>
      <c r="AL28" s="290">
        <f t="shared" si="16"/>
        <v>0.96</v>
      </c>
      <c r="AM28" s="277">
        <f>AJ28+(AJ28*'Ingreso Datos '!$D$24)</f>
        <v>208458.0508</v>
      </c>
      <c r="AN28" s="285">
        <f t="shared" si="17"/>
        <v>200119.7288</v>
      </c>
      <c r="AO28" s="290">
        <f t="shared" si="18"/>
        <v>0.96</v>
      </c>
      <c r="AP28" s="277">
        <f>AM28+(AM28*'Ingreso Datos '!$D$24)</f>
        <v>220965.5339</v>
      </c>
      <c r="AQ28" s="285">
        <f t="shared" si="19"/>
        <v>212126.9125</v>
      </c>
      <c r="AR28" s="290">
        <f t="shared" si="20"/>
        <v>0.96</v>
      </c>
      <c r="AS28" s="277">
        <f>AP28+(AP28*'Ingreso Datos '!$D$24)</f>
        <v>234223.4659</v>
      </c>
      <c r="AT28" s="285">
        <f t="shared" si="21"/>
        <v>224854.5273</v>
      </c>
      <c r="AU28" s="290">
        <f t="shared" si="22"/>
        <v>0.96</v>
      </c>
      <c r="AV28" s="277">
        <f>AS28+(AS28*'Ingreso Datos '!$D$24)</f>
        <v>248276.8739</v>
      </c>
      <c r="AW28" s="285">
        <f t="shared" si="23"/>
        <v>238345.7989</v>
      </c>
      <c r="AX28" s="290">
        <f t="shared" si="24"/>
        <v>0.96</v>
      </c>
      <c r="AY28" s="277">
        <f>AV28+(AV28*'Ingreso Datos '!$D$24)</f>
        <v>263173.4863</v>
      </c>
      <c r="AZ28" s="285">
        <f t="shared" si="25"/>
        <v>252646.5469</v>
      </c>
      <c r="BA28" s="290">
        <f t="shared" si="26"/>
        <v>0.96</v>
      </c>
      <c r="BB28" s="277">
        <f>AY28+(AY28*'Ingreso Datos '!$D$24)</f>
        <v>278963.8955</v>
      </c>
      <c r="BC28" s="285">
        <f t="shared" si="27"/>
        <v>267805.3397</v>
      </c>
      <c r="BD28" s="290">
        <f t="shared" si="28"/>
        <v>0.96</v>
      </c>
      <c r="BE28" s="277">
        <f>BB28+(BB28*'Ingreso Datos '!$D$24)</f>
        <v>295701.7292</v>
      </c>
      <c r="BF28" s="285">
        <f t="shared" si="29"/>
        <v>283873.66</v>
      </c>
      <c r="BG28" s="290">
        <f t="shared" si="30"/>
        <v>0.96</v>
      </c>
      <c r="BH28" s="277">
        <f>BE28+(BE28*'Ingreso Datos '!$D$24)</f>
        <v>313443.833</v>
      </c>
      <c r="BI28" s="285">
        <f t="shared" si="31"/>
        <v>300906.0796</v>
      </c>
      <c r="BJ28" s="290">
        <f t="shared" si="32"/>
        <v>0.96</v>
      </c>
      <c r="BK28" s="277">
        <f>BH28+(BH28*'Ingreso Datos '!$D$24)</f>
        <v>332250.4629</v>
      </c>
      <c r="BL28" s="285">
        <f t="shared" si="33"/>
        <v>318960.4444</v>
      </c>
      <c r="BM28" s="290">
        <f t="shared" si="34"/>
        <v>0.96</v>
      </c>
      <c r="BN28" s="277">
        <f>BK28+(BK28*'Ingreso Datos '!$D$24)</f>
        <v>352185.4907</v>
      </c>
      <c r="BO28" s="285">
        <f t="shared" si="35"/>
        <v>338098.0711</v>
      </c>
      <c r="BP28" s="290">
        <f t="shared" si="36"/>
        <v>0.96</v>
      </c>
      <c r="BQ28" s="277">
        <f>BN28+(BN28*'Ingreso Datos '!$D$24)</f>
        <v>373316.6202</v>
      </c>
      <c r="BR28" s="285">
        <f t="shared" si="37"/>
        <v>358383.9554</v>
      </c>
      <c r="BS28" s="290">
        <f t="shared" si="38"/>
        <v>0.96</v>
      </c>
      <c r="BT28" s="277">
        <f>BQ28+(BQ28*'Ingreso Datos '!$D$24)</f>
        <v>395715.6174</v>
      </c>
      <c r="BU28" s="285">
        <f t="shared" si="39"/>
        <v>379886.9927</v>
      </c>
      <c r="BV28" s="290">
        <f t="shared" si="40"/>
        <v>0.96</v>
      </c>
      <c r="BW28" s="277">
        <f>BT28+(BT28*'Ingreso Datos '!$D$24)</f>
        <v>419458.5544</v>
      </c>
      <c r="BX28" s="285">
        <f t="shared" si="41"/>
        <v>402680.2122</v>
      </c>
      <c r="BY28" s="290">
        <f t="shared" si="42"/>
        <v>0.96</v>
      </c>
      <c r="BZ28" s="277">
        <f>BW28+(BW28*'Ingreso Datos '!$D$24)</f>
        <v>444626.0677</v>
      </c>
      <c r="CA28" s="285">
        <f t="shared" si="43"/>
        <v>426841.025</v>
      </c>
      <c r="CB28" s="290">
        <f t="shared" si="44"/>
        <v>0.96</v>
      </c>
      <c r="CC28" s="277">
        <f>BZ28+(BZ28*'Ingreso Datos '!$D$24)</f>
        <v>471303.6317</v>
      </c>
      <c r="CD28" s="285">
        <f t="shared" si="45"/>
        <v>452451.4865</v>
      </c>
      <c r="CE28" s="290">
        <f t="shared" si="46"/>
        <v>0.96</v>
      </c>
      <c r="CF28" s="277">
        <f>CC28+(CC28*'Ingreso Datos '!$D$24)</f>
        <v>499581.8496</v>
      </c>
      <c r="CG28" s="285">
        <f t="shared" si="47"/>
        <v>479598.5757</v>
      </c>
    </row>
    <row r="29" ht="14.25" customHeight="1" outlineLevel="1">
      <c r="A29" s="292" t="s">
        <v>198</v>
      </c>
      <c r="B29" s="293"/>
      <c r="C29" s="277">
        <f>'Ingreso Datos '!$D$11</f>
        <v>123386</v>
      </c>
      <c r="D29" s="278">
        <f t="shared" si="3"/>
        <v>0</v>
      </c>
      <c r="E29" s="294">
        <v>0.0</v>
      </c>
      <c r="F29" s="277">
        <f>C29+(C29*'Ingreso Datos '!$D$24)</f>
        <v>130789.16</v>
      </c>
      <c r="G29" s="278">
        <f t="shared" si="4"/>
        <v>0</v>
      </c>
      <c r="H29" s="279">
        <v>0.0</v>
      </c>
      <c r="I29" s="277">
        <f>F29+(F29*'Ingreso Datos '!$D$24)</f>
        <v>138636.5096</v>
      </c>
      <c r="J29" s="278">
        <f t="shared" si="5"/>
        <v>0</v>
      </c>
      <c r="K29" s="279">
        <v>0.0</v>
      </c>
      <c r="L29" s="277">
        <f>I29+(I29*'Ingreso Datos '!$D$24)</f>
        <v>146954.7002</v>
      </c>
      <c r="M29" s="278">
        <f t="shared" si="6"/>
        <v>0</v>
      </c>
      <c r="N29" s="279">
        <v>0.0</v>
      </c>
      <c r="O29" s="277">
        <f>L29+(L29*'Ingreso Datos '!$D$24)</f>
        <v>155771.9822</v>
      </c>
      <c r="P29" s="278">
        <f t="shared" si="7"/>
        <v>0</v>
      </c>
      <c r="Q29" s="280"/>
      <c r="R29" s="277">
        <f>O29+(O29*'Ingreso Datos '!$D$24)</f>
        <v>165118.3011</v>
      </c>
      <c r="S29" s="278">
        <f t="shared" si="8"/>
        <v>0</v>
      </c>
      <c r="T29" s="289">
        <v>0.0</v>
      </c>
      <c r="U29" s="277">
        <f>R29+(R29*'Ingreso Datos '!$D$24)</f>
        <v>175025.3992</v>
      </c>
      <c r="V29" s="278">
        <f t="shared" si="9"/>
        <v>0</v>
      </c>
      <c r="W29" s="289">
        <v>0.0</v>
      </c>
      <c r="X29" s="277">
        <f>U29+(U29*'Ingreso Datos '!$D$24)</f>
        <v>185526.9231</v>
      </c>
      <c r="Y29" s="278">
        <f t="shared" si="10"/>
        <v>0</v>
      </c>
      <c r="Z29" s="286">
        <v>0.0</v>
      </c>
      <c r="AA29" s="283">
        <f>X29+(X29*'Ingreso Datos '!D$24)</f>
        <v>196658.5385</v>
      </c>
      <c r="AB29" s="283">
        <f t="shared" si="11"/>
        <v>0</v>
      </c>
      <c r="AC29" s="286">
        <v>0.0</v>
      </c>
      <c r="AD29" s="283">
        <f>AA29+(AA29*'Ingreso Datos '!D$24)</f>
        <v>208458.0508</v>
      </c>
      <c r="AE29" s="283">
        <f t="shared" si="12"/>
        <v>0</v>
      </c>
      <c r="AF29" s="284">
        <f t="shared" si="50"/>
        <v>0</v>
      </c>
      <c r="AG29" s="283">
        <f>AD29+(AD29*'Ingreso Datos '!D$24)</f>
        <v>220965.5339</v>
      </c>
      <c r="AH29" s="283">
        <f t="shared" si="13"/>
        <v>0</v>
      </c>
      <c r="AJ29" s="295"/>
      <c r="AK29" s="296"/>
      <c r="AM29" s="295"/>
      <c r="AN29" s="296"/>
      <c r="AP29" s="295"/>
      <c r="AQ29" s="296"/>
      <c r="AS29" s="295"/>
      <c r="AT29" s="296"/>
      <c r="AV29" s="295"/>
      <c r="AW29" s="296"/>
      <c r="AY29" s="295"/>
      <c r="AZ29" s="296"/>
      <c r="BB29" s="295"/>
      <c r="BC29" s="296"/>
      <c r="BE29" s="295"/>
      <c r="BF29" s="296"/>
      <c r="BH29" s="295"/>
      <c r="BI29" s="296"/>
      <c r="BK29" s="295"/>
      <c r="BL29" s="296"/>
      <c r="BN29" s="295"/>
      <c r="BO29" s="296"/>
      <c r="BQ29" s="295"/>
      <c r="BR29" s="296"/>
      <c r="BT29" s="295"/>
      <c r="BU29" s="296"/>
      <c r="BW29" s="295"/>
      <c r="BX29" s="296"/>
      <c r="BZ29" s="295"/>
      <c r="CA29" s="296"/>
      <c r="CC29" s="295"/>
      <c r="CD29" s="296"/>
      <c r="CF29" s="295"/>
      <c r="CG29" s="296"/>
    </row>
    <row r="30" ht="14.25" customHeight="1" outlineLevel="1">
      <c r="A30" s="291" t="s">
        <v>34</v>
      </c>
      <c r="B30" s="293"/>
      <c r="C30" s="277">
        <f>'Ingreso Datos '!$D$11</f>
        <v>123386</v>
      </c>
      <c r="D30" s="278">
        <f t="shared" si="3"/>
        <v>0</v>
      </c>
      <c r="E30" s="294">
        <f>'Ingreso Datos '!L35</f>
        <v>4.5</v>
      </c>
      <c r="F30" s="277">
        <f>C30+(C30*'Ingreso Datos '!$D$24)</f>
        <v>130789.16</v>
      </c>
      <c r="G30" s="278">
        <f t="shared" si="4"/>
        <v>588551.22</v>
      </c>
      <c r="H30" s="279">
        <f>'Ingreso Datos '!M35</f>
        <v>4.5</v>
      </c>
      <c r="I30" s="277">
        <f>F30+(F30*'Ingreso Datos '!$D$24)</f>
        <v>138636.5096</v>
      </c>
      <c r="J30" s="278">
        <f t="shared" si="5"/>
        <v>623864.2932</v>
      </c>
      <c r="K30" s="279">
        <f>'Ingreso Datos '!N35</f>
        <v>3</v>
      </c>
      <c r="L30" s="277">
        <f>I30+(I30*'Ingreso Datos '!$D$24)</f>
        <v>146954.7002</v>
      </c>
      <c r="M30" s="278">
        <f t="shared" si="6"/>
        <v>440864.1005</v>
      </c>
      <c r="N30" s="279">
        <f>'Ingreso Datos '!O35</f>
        <v>2</v>
      </c>
      <c r="O30" s="277">
        <f>L30+(L30*'Ingreso Datos '!$D$24)</f>
        <v>155771.9822</v>
      </c>
      <c r="P30" s="278">
        <f t="shared" si="7"/>
        <v>311543.9644</v>
      </c>
      <c r="Q30" s="280">
        <f>'Ingreso Datos '!P35</f>
        <v>1</v>
      </c>
      <c r="R30" s="277">
        <f>O30+(O30*'Ingreso Datos '!$D$24)</f>
        <v>165118.3011</v>
      </c>
      <c r="S30" s="278">
        <f t="shared" si="8"/>
        <v>165118.3011</v>
      </c>
      <c r="T30" s="289">
        <f>'Ingreso Datos '!Q35</f>
        <v>3</v>
      </c>
      <c r="U30" s="277">
        <f>R30+(R30*'Ingreso Datos '!$D$24)</f>
        <v>175025.3992</v>
      </c>
      <c r="V30" s="278">
        <f t="shared" si="9"/>
        <v>525076.1976</v>
      </c>
      <c r="W30" s="289">
        <f>'Ingreso Datos '!R35</f>
        <v>3</v>
      </c>
      <c r="X30" s="277">
        <f>U30+(U30*'Ingreso Datos '!$D$24)</f>
        <v>185526.9231</v>
      </c>
      <c r="Y30" s="278">
        <f t="shared" si="10"/>
        <v>556580.7694</v>
      </c>
      <c r="Z30" s="286">
        <f>'Ingreso Datos '!S35</f>
        <v>3</v>
      </c>
      <c r="AA30" s="283">
        <f>X30+(X30*'Ingreso Datos '!D$24)</f>
        <v>196658.5385</v>
      </c>
      <c r="AB30" s="283">
        <f t="shared" si="11"/>
        <v>589975.6156</v>
      </c>
      <c r="AC30" s="286">
        <f>'Ingreso Datos '!S35</f>
        <v>3</v>
      </c>
      <c r="AD30" s="283">
        <f>AA30+(AA30*'Ingreso Datos '!D$24)</f>
        <v>208458.0508</v>
      </c>
      <c r="AE30" s="283">
        <f t="shared" si="12"/>
        <v>625374.1525</v>
      </c>
      <c r="AF30" s="284">
        <f t="shared" si="50"/>
        <v>3</v>
      </c>
      <c r="AG30" s="283">
        <f>AD30+(AD30*'Ingreso Datos '!D$24)</f>
        <v>220965.5339</v>
      </c>
      <c r="AH30" s="283">
        <f t="shared" si="13"/>
        <v>662896.6017</v>
      </c>
      <c r="AJ30" s="295"/>
      <c r="AK30" s="296"/>
      <c r="AM30" s="295"/>
      <c r="AN30" s="296"/>
      <c r="AP30" s="295"/>
      <c r="AQ30" s="296"/>
      <c r="AS30" s="295"/>
      <c r="AT30" s="296"/>
      <c r="AV30" s="295"/>
      <c r="AW30" s="296"/>
      <c r="AY30" s="295"/>
      <c r="AZ30" s="296"/>
      <c r="BB30" s="295"/>
      <c r="BC30" s="296"/>
      <c r="BE30" s="295"/>
      <c r="BF30" s="296"/>
      <c r="BH30" s="295"/>
      <c r="BI30" s="296"/>
      <c r="BK30" s="295"/>
      <c r="BL30" s="296"/>
      <c r="BN30" s="295"/>
      <c r="BO30" s="296"/>
      <c r="BQ30" s="295"/>
      <c r="BR30" s="296"/>
      <c r="BT30" s="295"/>
      <c r="BU30" s="296"/>
      <c r="BW30" s="295"/>
      <c r="BX30" s="296"/>
      <c r="BZ30" s="295"/>
      <c r="CA30" s="296"/>
      <c r="CC30" s="295"/>
      <c r="CD30" s="296"/>
      <c r="CF30" s="295"/>
      <c r="CG30" s="296"/>
    </row>
    <row r="31" ht="14.25" customHeight="1" outlineLevel="1">
      <c r="A31" s="291" t="s">
        <v>246</v>
      </c>
      <c r="B31" s="293"/>
      <c r="C31" s="277">
        <f>'Ingreso Datos '!$D$11</f>
        <v>123386</v>
      </c>
      <c r="D31" s="278">
        <f t="shared" si="3"/>
        <v>0</v>
      </c>
      <c r="E31" s="294" t="str">
        <f>'Ingreso Datos '!L36</f>
        <v/>
      </c>
      <c r="F31" s="277">
        <f>C31+(C31*'Ingreso Datos '!$D$24)</f>
        <v>130789.16</v>
      </c>
      <c r="G31" s="278">
        <f t="shared" si="4"/>
        <v>0</v>
      </c>
      <c r="H31" s="279" t="str">
        <f>'Ingreso Datos '!M36</f>
        <v/>
      </c>
      <c r="I31" s="277">
        <f>F31+(F31*'Ingreso Datos '!$D$24)</f>
        <v>138636.5096</v>
      </c>
      <c r="J31" s="278">
        <f t="shared" si="5"/>
        <v>0</v>
      </c>
      <c r="K31" s="279">
        <f>'Ingreso Datos '!N36</f>
        <v>12.5</v>
      </c>
      <c r="L31" s="277">
        <f>I31+(I31*'Ingreso Datos '!$D$24)</f>
        <v>146954.7002</v>
      </c>
      <c r="M31" s="278">
        <f t="shared" si="6"/>
        <v>1836933.752</v>
      </c>
      <c r="N31" s="279">
        <f>'Ingreso Datos '!O36</f>
        <v>15</v>
      </c>
      <c r="O31" s="277">
        <f>L31+(L31*'Ingreso Datos '!$D$24)</f>
        <v>155771.9822</v>
      </c>
      <c r="P31" s="278">
        <f t="shared" si="7"/>
        <v>2336579.733</v>
      </c>
      <c r="Q31" s="280">
        <f>'Ingreso Datos '!P36</f>
        <v>20</v>
      </c>
      <c r="R31" s="277">
        <f>O31+(O31*'Ingreso Datos '!$D$24)</f>
        <v>165118.3011</v>
      </c>
      <c r="S31" s="278">
        <f t="shared" si="8"/>
        <v>3302366.022</v>
      </c>
      <c r="T31" s="289">
        <f>'Ingreso Datos '!Q36</f>
        <v>20</v>
      </c>
      <c r="U31" s="277">
        <f>R31+(R31*'Ingreso Datos '!$D$24)</f>
        <v>175025.3992</v>
      </c>
      <c r="V31" s="278">
        <f t="shared" si="9"/>
        <v>3500507.984</v>
      </c>
      <c r="W31" s="289">
        <f>'Ingreso Datos '!R36</f>
        <v>20</v>
      </c>
      <c r="X31" s="277">
        <f>U31+(U31*'Ingreso Datos '!$D$24)</f>
        <v>185526.9231</v>
      </c>
      <c r="Y31" s="278">
        <f t="shared" si="10"/>
        <v>3710538.463</v>
      </c>
      <c r="Z31" s="286">
        <f>'Ingreso Datos '!S36</f>
        <v>20</v>
      </c>
      <c r="AA31" s="283">
        <f>X31+(X31*'Ingreso Datos '!D$24)</f>
        <v>196658.5385</v>
      </c>
      <c r="AB31" s="283">
        <f t="shared" si="11"/>
        <v>3933170.77</v>
      </c>
      <c r="AC31" s="286">
        <f>'Ingreso Datos '!S36</f>
        <v>20</v>
      </c>
      <c r="AD31" s="283">
        <f>AA31+(AA31*'Ingreso Datos '!D$24)</f>
        <v>208458.0508</v>
      </c>
      <c r="AE31" s="283">
        <f t="shared" si="12"/>
        <v>4169161.017</v>
      </c>
      <c r="AF31" s="284">
        <f t="shared" si="50"/>
        <v>20</v>
      </c>
      <c r="AG31" s="283">
        <f>AD31+(AD31*'Ingreso Datos '!D$24)</f>
        <v>220965.5339</v>
      </c>
      <c r="AH31" s="283">
        <f t="shared" si="13"/>
        <v>4419310.678</v>
      </c>
      <c r="AJ31" s="295"/>
      <c r="AK31" s="296"/>
      <c r="AM31" s="295"/>
      <c r="AN31" s="296"/>
      <c r="AP31" s="295"/>
      <c r="AQ31" s="296"/>
      <c r="AS31" s="295"/>
      <c r="AT31" s="296"/>
      <c r="AV31" s="295"/>
      <c r="AW31" s="296"/>
      <c r="AY31" s="295"/>
      <c r="AZ31" s="296"/>
      <c r="BB31" s="295"/>
      <c r="BC31" s="296"/>
      <c r="BE31" s="295"/>
      <c r="BF31" s="296"/>
      <c r="BH31" s="295"/>
      <c r="BI31" s="296"/>
      <c r="BK31" s="295"/>
      <c r="BL31" s="296"/>
      <c r="BN31" s="295"/>
      <c r="BO31" s="296"/>
      <c r="BQ31" s="295"/>
      <c r="BR31" s="296"/>
      <c r="BT31" s="295"/>
      <c r="BU31" s="296"/>
      <c r="BW31" s="295"/>
      <c r="BX31" s="296"/>
      <c r="BZ31" s="295"/>
      <c r="CA31" s="296"/>
      <c r="CC31" s="295"/>
      <c r="CD31" s="296"/>
      <c r="CF31" s="295"/>
      <c r="CG31" s="296"/>
    </row>
    <row r="32" ht="14.25" customHeight="1" outlineLevel="1">
      <c r="A32" s="291" t="s">
        <v>35</v>
      </c>
      <c r="B32" s="293"/>
      <c r="C32" s="277">
        <f>'Ingreso Datos '!$D$11</f>
        <v>123386</v>
      </c>
      <c r="D32" s="278">
        <f t="shared" si="3"/>
        <v>0</v>
      </c>
      <c r="E32" s="294">
        <f>'Ingreso Datos '!L37</f>
        <v>1.92</v>
      </c>
      <c r="F32" s="277">
        <f>C32+(C32*'Ingreso Datos '!$D$24)</f>
        <v>130789.16</v>
      </c>
      <c r="G32" s="278">
        <f t="shared" si="4"/>
        <v>251115.1872</v>
      </c>
      <c r="H32" s="279">
        <f>'Ingreso Datos '!M37</f>
        <v>4.8</v>
      </c>
      <c r="I32" s="277">
        <f>F32+(F32*'Ingreso Datos '!$D$24)</f>
        <v>138636.5096</v>
      </c>
      <c r="J32" s="278">
        <f t="shared" si="5"/>
        <v>665455.2461</v>
      </c>
      <c r="K32" s="279">
        <f>'Ingreso Datos '!N37</f>
        <v>5.76</v>
      </c>
      <c r="L32" s="277">
        <f>I32+(I32*'Ingreso Datos '!$D$24)</f>
        <v>146954.7002</v>
      </c>
      <c r="M32" s="278">
        <f t="shared" si="6"/>
        <v>846459.073</v>
      </c>
      <c r="N32" s="279" t="str">
        <f>'Ingreso Datos '!O37</f>
        <v/>
      </c>
      <c r="O32" s="277">
        <f>L32+(L32*'Ingreso Datos '!$D$24)</f>
        <v>155771.9822</v>
      </c>
      <c r="P32" s="278">
        <f t="shared" si="7"/>
        <v>0</v>
      </c>
      <c r="Q32" s="280" t="str">
        <f>'Ingreso Datos '!P37</f>
        <v/>
      </c>
      <c r="R32" s="277">
        <f>O32+(O32*'Ingreso Datos '!$D$24)</f>
        <v>165118.3011</v>
      </c>
      <c r="S32" s="278">
        <f t="shared" si="8"/>
        <v>0</v>
      </c>
      <c r="T32" s="289" t="str">
        <f>'Ingreso Datos '!Q37</f>
        <v/>
      </c>
      <c r="U32" s="277">
        <f>R32+(R32*'Ingreso Datos '!$D$24)</f>
        <v>175025.3992</v>
      </c>
      <c r="V32" s="278">
        <f t="shared" si="9"/>
        <v>0</v>
      </c>
      <c r="W32" s="289" t="str">
        <f>'Ingreso Datos '!R37</f>
        <v/>
      </c>
      <c r="X32" s="277">
        <f>U32+(U32*'Ingreso Datos '!$D$24)</f>
        <v>185526.9231</v>
      </c>
      <c r="Y32" s="278">
        <f t="shared" si="10"/>
        <v>0</v>
      </c>
      <c r="Z32" s="286">
        <v>0.0</v>
      </c>
      <c r="AA32" s="283">
        <f>X32+(X32*'Ingreso Datos '!D$24)</f>
        <v>196658.5385</v>
      </c>
      <c r="AB32" s="283">
        <f t="shared" si="11"/>
        <v>0</v>
      </c>
      <c r="AC32" s="286">
        <v>0.0</v>
      </c>
      <c r="AD32" s="283">
        <f>AA32+(AA32*'Ingreso Datos '!D$24)</f>
        <v>208458.0508</v>
      </c>
      <c r="AE32" s="283">
        <f t="shared" si="12"/>
        <v>0</v>
      </c>
      <c r="AF32" s="284">
        <f t="shared" si="50"/>
        <v>0</v>
      </c>
      <c r="AG32" s="283">
        <f>AD32+(AD32*'Ingreso Datos '!D$24)</f>
        <v>220965.5339</v>
      </c>
      <c r="AH32" s="283">
        <f t="shared" si="13"/>
        <v>0</v>
      </c>
      <c r="AJ32" s="295"/>
      <c r="AK32" s="296"/>
      <c r="AM32" s="295"/>
      <c r="AN32" s="296"/>
      <c r="AP32" s="295"/>
      <c r="AQ32" s="296"/>
      <c r="AS32" s="295"/>
      <c r="AT32" s="296"/>
      <c r="AV32" s="295"/>
      <c r="AW32" s="296"/>
      <c r="AY32" s="295"/>
      <c r="AZ32" s="296"/>
      <c r="BB32" s="295"/>
      <c r="BC32" s="296"/>
      <c r="BE32" s="295"/>
      <c r="BF32" s="296"/>
      <c r="BH32" s="295"/>
      <c r="BI32" s="296"/>
      <c r="BK32" s="295"/>
      <c r="BL32" s="296"/>
      <c r="BN32" s="295"/>
      <c r="BO32" s="296"/>
      <c r="BQ32" s="295"/>
      <c r="BR32" s="296"/>
      <c r="BT32" s="295"/>
      <c r="BU32" s="296"/>
      <c r="BW32" s="295"/>
      <c r="BX32" s="296"/>
      <c r="BZ32" s="295"/>
      <c r="CA32" s="296"/>
      <c r="CC32" s="295"/>
      <c r="CD32" s="296"/>
      <c r="CF32" s="295"/>
      <c r="CG32" s="296"/>
    </row>
    <row r="33" ht="14.25" customHeight="1" outlineLevel="1">
      <c r="A33" s="291" t="s">
        <v>248</v>
      </c>
      <c r="B33" s="293"/>
      <c r="C33" s="277">
        <f>'Ingreso Datos '!$D$11</f>
        <v>123386</v>
      </c>
      <c r="D33" s="278">
        <f t="shared" si="3"/>
        <v>0</v>
      </c>
      <c r="E33" s="294" t="str">
        <f>'Ingreso Datos '!L38</f>
        <v/>
      </c>
      <c r="F33" s="277">
        <f>C33+(C33*'Ingreso Datos '!$D$24)</f>
        <v>130789.16</v>
      </c>
      <c r="G33" s="278">
        <f t="shared" si="4"/>
        <v>0</v>
      </c>
      <c r="H33" s="279" t="str">
        <f>'Ingreso Datos '!M38</f>
        <v/>
      </c>
      <c r="I33" s="277">
        <f>F33+(F33*'Ingreso Datos '!$D$24)</f>
        <v>138636.5096</v>
      </c>
      <c r="J33" s="278">
        <f t="shared" si="5"/>
        <v>0</v>
      </c>
      <c r="K33" s="279" t="str">
        <f>'Ingreso Datos '!N38</f>
        <v/>
      </c>
      <c r="L33" s="277">
        <f>I33+(I33*'Ingreso Datos '!$D$24)</f>
        <v>146954.7002</v>
      </c>
      <c r="M33" s="278">
        <f t="shared" si="6"/>
        <v>0</v>
      </c>
      <c r="N33" s="279">
        <f>'Ingreso Datos '!O38</f>
        <v>9.6</v>
      </c>
      <c r="O33" s="277">
        <f>L33+(L33*'Ingreso Datos '!$D$24)</f>
        <v>155771.9822</v>
      </c>
      <c r="P33" s="278">
        <f t="shared" si="7"/>
        <v>1495411.029</v>
      </c>
      <c r="Q33" s="280">
        <f>'Ingreso Datos '!P38</f>
        <v>9.6</v>
      </c>
      <c r="R33" s="277">
        <f>O33+(O33*'Ingreso Datos '!$D$24)</f>
        <v>165118.3011</v>
      </c>
      <c r="S33" s="278">
        <f t="shared" si="8"/>
        <v>1585135.691</v>
      </c>
      <c r="T33" s="289">
        <f>'Ingreso Datos '!Q38</f>
        <v>9.6</v>
      </c>
      <c r="U33" s="277">
        <f>R33+(R33*'Ingreso Datos '!$D$24)</f>
        <v>175025.3992</v>
      </c>
      <c r="V33" s="278">
        <f t="shared" si="9"/>
        <v>1680243.832</v>
      </c>
      <c r="W33" s="289">
        <f>'Ingreso Datos '!R38</f>
        <v>14.4</v>
      </c>
      <c r="X33" s="277">
        <f>U33+(U33*'Ingreso Datos '!$D$24)</f>
        <v>185526.9231</v>
      </c>
      <c r="Y33" s="278">
        <f t="shared" si="10"/>
        <v>2671587.693</v>
      </c>
      <c r="Z33" s="286">
        <f>'Ingreso Datos '!S38</f>
        <v>14.4</v>
      </c>
      <c r="AA33" s="283">
        <f>X33+(X33*'Ingreso Datos '!D$24)</f>
        <v>196658.5385</v>
      </c>
      <c r="AB33" s="283">
        <f t="shared" si="11"/>
        <v>2831882.955</v>
      </c>
      <c r="AC33" s="286">
        <f>'Ingreso Datos '!S38</f>
        <v>14.4</v>
      </c>
      <c r="AD33" s="283">
        <f>AA33+(AA33*'Ingreso Datos '!D$24)</f>
        <v>208458.0508</v>
      </c>
      <c r="AE33" s="283">
        <f t="shared" si="12"/>
        <v>3001795.932</v>
      </c>
      <c r="AF33" s="284">
        <f t="shared" si="50"/>
        <v>14.4</v>
      </c>
      <c r="AG33" s="283">
        <f>AD33+(AD33*'Ingreso Datos '!D$24)</f>
        <v>220965.5339</v>
      </c>
      <c r="AH33" s="283">
        <f t="shared" si="13"/>
        <v>3181903.688</v>
      </c>
      <c r="AJ33" s="295"/>
      <c r="AK33" s="296"/>
      <c r="AM33" s="295"/>
      <c r="AN33" s="296"/>
      <c r="AP33" s="295"/>
      <c r="AQ33" s="296"/>
      <c r="AS33" s="295"/>
      <c r="AT33" s="296"/>
      <c r="AV33" s="295"/>
      <c r="AW33" s="296"/>
      <c r="AY33" s="295"/>
      <c r="AZ33" s="296"/>
      <c r="BB33" s="295"/>
      <c r="BC33" s="296"/>
      <c r="BE33" s="295"/>
      <c r="BF33" s="296"/>
      <c r="BH33" s="295"/>
      <c r="BI33" s="296"/>
      <c r="BK33" s="295"/>
      <c r="BL33" s="296"/>
      <c r="BN33" s="295"/>
      <c r="BO33" s="296"/>
      <c r="BQ33" s="295"/>
      <c r="BR33" s="296"/>
      <c r="BT33" s="295"/>
      <c r="BU33" s="296"/>
      <c r="BW33" s="295"/>
      <c r="BX33" s="296"/>
      <c r="BZ33" s="295"/>
      <c r="CA33" s="296"/>
      <c r="CC33" s="295"/>
      <c r="CD33" s="296"/>
      <c r="CF33" s="295"/>
      <c r="CG33" s="296"/>
    </row>
    <row r="34" ht="14.25" customHeight="1" outlineLevel="1">
      <c r="A34" s="297" t="s">
        <v>307</v>
      </c>
      <c r="B34" s="298">
        <f>SUM(B11:B33)</f>
        <v>68.23191489</v>
      </c>
      <c r="C34" s="299"/>
      <c r="D34" s="300">
        <f t="shared" ref="D34:E34" si="51">SUM(D11:D33)</f>
        <v>8418863.051</v>
      </c>
      <c r="E34" s="301">
        <f t="shared" si="51"/>
        <v>39.40319149</v>
      </c>
      <c r="F34" s="299"/>
      <c r="G34" s="300">
        <f t="shared" ref="G34:H34" si="52">SUM(G11:G33)</f>
        <v>5153510.316</v>
      </c>
      <c r="H34" s="302">
        <f t="shared" si="52"/>
        <v>34.96991489</v>
      </c>
      <c r="I34" s="303"/>
      <c r="J34" s="300">
        <f t="shared" ref="J34:K34" si="53">SUM(J11:J33)</f>
        <v>4848106.942</v>
      </c>
      <c r="K34" s="302">
        <f t="shared" si="53"/>
        <v>51.64991489</v>
      </c>
      <c r="L34" s="300"/>
      <c r="M34" s="300">
        <f t="shared" ref="M34:N34" si="54">SUM(M11:M33)</f>
        <v>7590197.757</v>
      </c>
      <c r="N34" s="302">
        <f t="shared" si="54"/>
        <v>44.72</v>
      </c>
      <c r="O34" s="300"/>
      <c r="P34" s="300">
        <f t="shared" ref="P34:Q34" si="55">SUM(P11:P33)</f>
        <v>6966123.043</v>
      </c>
      <c r="Q34" s="304">
        <f t="shared" si="55"/>
        <v>46.76</v>
      </c>
      <c r="R34" s="305"/>
      <c r="S34" s="300">
        <f t="shared" ref="S34:T34" si="56">SUM(S11:S33)</f>
        <v>7720931.76</v>
      </c>
      <c r="T34" s="306">
        <f t="shared" si="56"/>
        <v>47.96</v>
      </c>
      <c r="U34" s="307"/>
      <c r="V34" s="300">
        <f t="shared" ref="V34:W34" si="57">SUM(V11:V33)</f>
        <v>8394218.145</v>
      </c>
      <c r="W34" s="306">
        <f t="shared" si="57"/>
        <v>64.76</v>
      </c>
      <c r="X34" s="307"/>
      <c r="Y34" s="300">
        <f t="shared" ref="Y34:Z34" si="58">SUM(Y11:Y33)</f>
        <v>12014723.54</v>
      </c>
      <c r="Z34" s="308">
        <f t="shared" si="58"/>
        <v>64.76</v>
      </c>
      <c r="AA34" s="305"/>
      <c r="AB34" s="305">
        <f t="shared" ref="AB34:AC34" si="59">SUM(AB11:AB33)</f>
        <v>12735606.95</v>
      </c>
      <c r="AC34" s="309">
        <f t="shared" si="59"/>
        <v>64.76</v>
      </c>
      <c r="AD34" s="305"/>
      <c r="AE34" s="305">
        <f>SUM(AE12:AE33)</f>
        <v>13499743.37</v>
      </c>
      <c r="AF34" s="309">
        <f>SUM(AF11:AF33)</f>
        <v>64.76</v>
      </c>
      <c r="AG34" s="305"/>
      <c r="AH34" s="305">
        <f>SUM(AH12:AH33)</f>
        <v>14309727.97</v>
      </c>
      <c r="AJ34" s="295"/>
      <c r="AK34" s="296"/>
      <c r="AM34" s="295"/>
      <c r="AN34" s="296"/>
      <c r="AP34" s="295"/>
      <c r="AQ34" s="296"/>
      <c r="AS34" s="295"/>
      <c r="AT34" s="296"/>
      <c r="AV34" s="295"/>
      <c r="AW34" s="296"/>
      <c r="AY34" s="295"/>
      <c r="AZ34" s="296"/>
      <c r="BB34" s="295"/>
      <c r="BC34" s="296"/>
      <c r="BE34" s="295"/>
      <c r="BF34" s="296"/>
      <c r="BH34" s="295"/>
      <c r="BI34" s="296"/>
      <c r="BK34" s="295"/>
      <c r="BL34" s="296"/>
      <c r="BN34" s="295"/>
      <c r="BO34" s="296"/>
      <c r="BQ34" s="295"/>
      <c r="BR34" s="296"/>
      <c r="BT34" s="295"/>
      <c r="BU34" s="296"/>
      <c r="BW34" s="295"/>
      <c r="BX34" s="296"/>
      <c r="BZ34" s="295"/>
      <c r="CA34" s="296"/>
      <c r="CC34" s="295"/>
      <c r="CD34" s="296"/>
      <c r="CF34" s="295"/>
      <c r="CG34" s="296"/>
    </row>
    <row r="35" ht="14.25" customHeight="1" outlineLevel="1">
      <c r="A35" s="310"/>
      <c r="B35" s="311"/>
      <c r="C35" s="312"/>
      <c r="D35" s="296"/>
      <c r="E35" s="313"/>
      <c r="F35" s="312"/>
      <c r="G35" s="296"/>
      <c r="H35" s="314"/>
      <c r="I35" s="277"/>
      <c r="J35" s="296"/>
      <c r="K35" s="314"/>
      <c r="L35" s="312"/>
      <c r="M35" s="296"/>
      <c r="N35" s="314"/>
      <c r="O35" s="312"/>
      <c r="P35" s="296"/>
      <c r="Q35" s="211"/>
      <c r="R35" s="295"/>
      <c r="S35" s="296"/>
      <c r="T35" s="315"/>
      <c r="U35" s="295"/>
      <c r="V35" s="296"/>
      <c r="W35" s="315"/>
      <c r="X35" s="295"/>
      <c r="Y35" s="296"/>
      <c r="Z35" s="316"/>
      <c r="AA35" s="283"/>
      <c r="AB35" s="283"/>
      <c r="AC35" s="316"/>
      <c r="AD35" s="283"/>
      <c r="AE35" s="283"/>
      <c r="AF35" s="316"/>
      <c r="AG35" s="283"/>
      <c r="AH35" s="283"/>
      <c r="AI35" s="317"/>
      <c r="AJ35" s="307"/>
      <c r="AK35" s="299"/>
      <c r="AL35" s="317"/>
      <c r="AM35" s="307"/>
      <c r="AN35" s="299"/>
      <c r="AO35" s="317"/>
      <c r="AP35" s="307"/>
      <c r="AQ35" s="299"/>
      <c r="AR35" s="317"/>
      <c r="AS35" s="307"/>
      <c r="AT35" s="299"/>
      <c r="AU35" s="317"/>
      <c r="AV35" s="307"/>
      <c r="AW35" s="299"/>
      <c r="AX35" s="317"/>
      <c r="AY35" s="307"/>
      <c r="AZ35" s="299"/>
      <c r="BA35" s="317"/>
      <c r="BB35" s="307"/>
      <c r="BC35" s="299"/>
      <c r="BD35" s="317"/>
      <c r="BE35" s="307"/>
      <c r="BF35" s="299"/>
      <c r="BG35" s="317"/>
      <c r="BH35" s="307"/>
      <c r="BI35" s="299"/>
      <c r="BJ35" s="317"/>
      <c r="BK35" s="307"/>
      <c r="BL35" s="299"/>
      <c r="BM35" s="317"/>
      <c r="BN35" s="307"/>
      <c r="BO35" s="299"/>
      <c r="BP35" s="317"/>
      <c r="BQ35" s="307"/>
      <c r="BR35" s="299"/>
      <c r="BS35" s="317"/>
      <c r="BT35" s="307"/>
      <c r="BU35" s="299"/>
      <c r="BV35" s="317"/>
      <c r="BW35" s="307"/>
      <c r="BX35" s="299"/>
      <c r="BY35" s="317"/>
      <c r="BZ35" s="307"/>
      <c r="CA35" s="299"/>
      <c r="CB35" s="317"/>
      <c r="CC35" s="307"/>
      <c r="CD35" s="299"/>
      <c r="CE35" s="317"/>
      <c r="CF35" s="307"/>
      <c r="CG35" s="299"/>
    </row>
    <row r="36" ht="14.25" customHeight="1" outlineLevel="1">
      <c r="A36" s="318" t="s">
        <v>308</v>
      </c>
      <c r="B36" s="319" t="s">
        <v>253</v>
      </c>
      <c r="C36" s="319" t="s">
        <v>300</v>
      </c>
      <c r="D36" s="319" t="s">
        <v>294</v>
      </c>
      <c r="E36" s="320" t="s">
        <v>253</v>
      </c>
      <c r="F36" s="319" t="s">
        <v>300</v>
      </c>
      <c r="G36" s="319" t="s">
        <v>294</v>
      </c>
      <c r="H36" s="320" t="s">
        <v>253</v>
      </c>
      <c r="I36" s="319" t="s">
        <v>300</v>
      </c>
      <c r="J36" s="319" t="s">
        <v>294</v>
      </c>
      <c r="K36" s="320" t="s">
        <v>253</v>
      </c>
      <c r="L36" s="319" t="s">
        <v>300</v>
      </c>
      <c r="M36" s="319" t="s">
        <v>294</v>
      </c>
      <c r="N36" s="320" t="s">
        <v>253</v>
      </c>
      <c r="O36" s="319" t="s">
        <v>300</v>
      </c>
      <c r="P36" s="319" t="s">
        <v>294</v>
      </c>
      <c r="Q36" s="320" t="s">
        <v>253</v>
      </c>
      <c r="R36" s="319" t="s">
        <v>300</v>
      </c>
      <c r="S36" s="319" t="s">
        <v>294</v>
      </c>
      <c r="T36" s="320" t="s">
        <v>253</v>
      </c>
      <c r="U36" s="319" t="s">
        <v>300</v>
      </c>
      <c r="V36" s="319" t="s">
        <v>294</v>
      </c>
      <c r="W36" s="320" t="s">
        <v>253</v>
      </c>
      <c r="X36" s="319" t="s">
        <v>300</v>
      </c>
      <c r="Y36" s="319" t="s">
        <v>294</v>
      </c>
      <c r="Z36" s="321" t="s">
        <v>253</v>
      </c>
      <c r="AA36" s="322" t="s">
        <v>300</v>
      </c>
      <c r="AB36" s="322" t="s">
        <v>294</v>
      </c>
      <c r="AC36" s="321" t="s">
        <v>253</v>
      </c>
      <c r="AD36" s="322" t="s">
        <v>300</v>
      </c>
      <c r="AE36" s="322" t="s">
        <v>294</v>
      </c>
      <c r="AF36" s="321" t="s">
        <v>253</v>
      </c>
      <c r="AG36" s="322" t="s">
        <v>300</v>
      </c>
      <c r="AH36" s="322" t="s">
        <v>294</v>
      </c>
      <c r="AJ36" s="295"/>
      <c r="AK36" s="296"/>
      <c r="AM36" s="295"/>
      <c r="AN36" s="296"/>
      <c r="AP36" s="295"/>
      <c r="AQ36" s="296"/>
      <c r="AS36" s="295"/>
      <c r="AT36" s="296"/>
      <c r="AV36" s="295"/>
      <c r="AW36" s="296"/>
      <c r="AY36" s="295"/>
      <c r="AZ36" s="296"/>
      <c r="BB36" s="295"/>
      <c r="BC36" s="296"/>
      <c r="BE36" s="295"/>
      <c r="BF36" s="296"/>
      <c r="BH36" s="295"/>
      <c r="BI36" s="296"/>
      <c r="BK36" s="295"/>
      <c r="BL36" s="296"/>
      <c r="BN36" s="295"/>
      <c r="BO36" s="296"/>
      <c r="BQ36" s="295"/>
      <c r="BR36" s="296"/>
      <c r="BT36" s="295"/>
      <c r="BU36" s="296"/>
      <c r="BW36" s="295"/>
      <c r="BX36" s="296"/>
      <c r="BZ36" s="295"/>
      <c r="CA36" s="296"/>
      <c r="CC36" s="295"/>
      <c r="CD36" s="296"/>
      <c r="CF36" s="295"/>
      <c r="CG36" s="296"/>
    </row>
    <row r="37" ht="14.25" customHeight="1" outlineLevel="1">
      <c r="A37" s="323" t="s">
        <v>47</v>
      </c>
      <c r="B37" s="324"/>
      <c r="C37" s="325">
        <f>'Ingreso Datos '!$D$11</f>
        <v>123386</v>
      </c>
      <c r="D37" s="326"/>
      <c r="E37" s="327"/>
      <c r="F37" s="325">
        <f>C37+(C37*'Ingreso Datos '!$D$24)</f>
        <v>130789.16</v>
      </c>
      <c r="G37" s="326"/>
      <c r="H37" s="328"/>
      <c r="I37" s="329">
        <f>F37+(F37*'Ingreso Datos '!$D$24)</f>
        <v>138636.5096</v>
      </c>
      <c r="J37" s="326"/>
      <c r="K37" s="330">
        <f>'Ingreso Datos '!N46</f>
        <v>9</v>
      </c>
      <c r="L37" s="325">
        <f>I37+(I37*'Ingreso Datos '!$D$24)</f>
        <v>146954.7002</v>
      </c>
      <c r="M37" s="326">
        <f t="shared" ref="M37:M40" si="60">K37*L37</f>
        <v>1322592.302</v>
      </c>
      <c r="N37" s="331">
        <f>'Ingreso Datos '!O46</f>
        <v>18</v>
      </c>
      <c r="O37" s="325">
        <f>L37+(L37*'Ingreso Datos '!$D$24)</f>
        <v>155771.9822</v>
      </c>
      <c r="P37" s="326">
        <f t="shared" ref="P37:P40" si="61">N37*O37</f>
        <v>2803895.679</v>
      </c>
      <c r="Q37" s="331">
        <f>'Ingreso Datos '!P46</f>
        <v>27</v>
      </c>
      <c r="R37" s="332">
        <f>O37+(O37*'Ingreso Datos '!$D$24)</f>
        <v>165118.3011</v>
      </c>
      <c r="S37" s="326">
        <f t="shared" ref="S37:S40" si="62">Q37*R37</f>
        <v>4458194.13</v>
      </c>
      <c r="T37" s="331">
        <f>'Ingreso Datos '!Q46</f>
        <v>36</v>
      </c>
      <c r="U37" s="332">
        <f>R37+(R37*'Ingreso Datos '!$D$24)</f>
        <v>175025.3992</v>
      </c>
      <c r="V37" s="326">
        <f t="shared" ref="V37:V40" si="63">T37*U37</f>
        <v>6300914.371</v>
      </c>
      <c r="W37" s="331">
        <f>'Ingreso Datos '!R46</f>
        <v>45.45454545</v>
      </c>
      <c r="X37" s="332">
        <f>U37+(U37*'Ingreso Datos '!$D$24)</f>
        <v>185526.9231</v>
      </c>
      <c r="Y37" s="326">
        <f t="shared" ref="Y37:Y40" si="64">W37*X37</f>
        <v>8433041.961</v>
      </c>
      <c r="Z37" s="333">
        <f t="shared" ref="Z37:Z40" si="65">W37</f>
        <v>45.45454545</v>
      </c>
      <c r="AA37" s="283">
        <f>X37+(X37*'Ingreso Datos '!D$24)</f>
        <v>196658.5385</v>
      </c>
      <c r="AB37" s="283">
        <f t="shared" ref="AB37:AB40" si="66">Z37*AA37</f>
        <v>8939024.478</v>
      </c>
      <c r="AC37" s="334">
        <f t="shared" ref="AC37:AC40" si="67">Z37</f>
        <v>45.45454545</v>
      </c>
      <c r="AD37" s="283">
        <f>AA37+(AA37*'Ingreso Datos '!D$24)</f>
        <v>208458.0508</v>
      </c>
      <c r="AE37" s="283">
        <f t="shared" ref="AE37:AE40" si="68">AC37*AD37</f>
        <v>9475365.947</v>
      </c>
      <c r="AF37" s="334">
        <f t="shared" ref="AF37:AF40" si="69">AC37</f>
        <v>45.45454545</v>
      </c>
      <c r="AG37" s="283">
        <f>AD37+(AD37*'Ingreso Datos '!D$24)</f>
        <v>220965.5339</v>
      </c>
      <c r="AH37" s="283">
        <f t="shared" ref="AH37:AH40" si="70">AF37*AG37</f>
        <v>10043887.9</v>
      </c>
      <c r="AI37" s="335"/>
      <c r="AJ37" s="335"/>
      <c r="AK37" s="318"/>
      <c r="AL37" s="335"/>
      <c r="AM37" s="335"/>
      <c r="AN37" s="335"/>
      <c r="AO37" s="335"/>
      <c r="AP37" s="335"/>
      <c r="AQ37" s="335"/>
      <c r="AR37" s="335"/>
      <c r="AS37" s="335"/>
      <c r="AT37" s="318"/>
      <c r="AU37" s="335"/>
      <c r="AV37" s="335"/>
      <c r="AW37" s="335"/>
      <c r="AX37" s="335"/>
      <c r="AY37" s="335"/>
      <c r="AZ37" s="335"/>
      <c r="BA37" s="335"/>
      <c r="BB37" s="335"/>
      <c r="BC37" s="318"/>
      <c r="BD37" s="335"/>
      <c r="BE37" s="335"/>
      <c r="BF37" s="335"/>
      <c r="BG37" s="335"/>
      <c r="BH37" s="335"/>
      <c r="BI37" s="335"/>
      <c r="BJ37" s="335"/>
      <c r="BK37" s="335"/>
      <c r="BL37" s="318"/>
      <c r="BM37" s="335"/>
      <c r="BN37" s="335"/>
      <c r="BO37" s="335"/>
      <c r="BP37" s="335"/>
      <c r="BQ37" s="335"/>
      <c r="BR37" s="335"/>
      <c r="BS37" s="335"/>
      <c r="BT37" s="335"/>
      <c r="BU37" s="318"/>
      <c r="BV37" s="335"/>
      <c r="BW37" s="335"/>
      <c r="BX37" s="335"/>
      <c r="BY37" s="335"/>
      <c r="BZ37" s="335"/>
      <c r="CA37" s="335"/>
      <c r="CB37" s="335"/>
      <c r="CC37" s="335"/>
      <c r="CD37" s="318"/>
      <c r="CE37" s="335"/>
      <c r="CF37" s="335"/>
      <c r="CG37" s="335"/>
    </row>
    <row r="38" ht="14.25" customHeight="1" outlineLevel="1">
      <c r="A38" s="323" t="s">
        <v>49</v>
      </c>
      <c r="B38" s="324"/>
      <c r="C38" s="325">
        <f>'Ingreso Datos '!$D$11</f>
        <v>123386</v>
      </c>
      <c r="D38" s="326"/>
      <c r="E38" s="327"/>
      <c r="F38" s="325">
        <f>C38+(C38*'Ingreso Datos '!$D$24)</f>
        <v>130789.16</v>
      </c>
      <c r="G38" s="326"/>
      <c r="H38" s="328"/>
      <c r="I38" s="329">
        <f>F38+(F38*'Ingreso Datos '!$D$24)</f>
        <v>138636.5096</v>
      </c>
      <c r="J38" s="326"/>
      <c r="K38" s="330">
        <f>'Ingreso Datos '!N47</f>
        <v>0.5</v>
      </c>
      <c r="L38" s="325">
        <f>I38+(I38*'Ingreso Datos '!$D$24)</f>
        <v>146954.7002</v>
      </c>
      <c r="M38" s="326">
        <f t="shared" si="60"/>
        <v>73477.35009</v>
      </c>
      <c r="N38" s="331">
        <f>'Ingreso Datos '!O47</f>
        <v>1</v>
      </c>
      <c r="O38" s="325">
        <f>L38+(L38*'Ingreso Datos '!$D$24)</f>
        <v>155771.9822</v>
      </c>
      <c r="P38" s="326">
        <f t="shared" si="61"/>
        <v>155771.9822</v>
      </c>
      <c r="Q38" s="331">
        <f>'Ingreso Datos '!P47</f>
        <v>1.5</v>
      </c>
      <c r="R38" s="332">
        <f>O38+(O38*'Ingreso Datos '!$D$24)</f>
        <v>165118.3011</v>
      </c>
      <c r="S38" s="326">
        <f t="shared" si="62"/>
        <v>247677.4517</v>
      </c>
      <c r="T38" s="331">
        <f>'Ingreso Datos '!Q47</f>
        <v>2</v>
      </c>
      <c r="U38" s="332">
        <f>R38+(R38*'Ingreso Datos '!$D$24)</f>
        <v>175025.3992</v>
      </c>
      <c r="V38" s="326">
        <f t="shared" si="63"/>
        <v>350050.7984</v>
      </c>
      <c r="W38" s="331">
        <f>'Ingreso Datos '!R47</f>
        <v>2.5</v>
      </c>
      <c r="X38" s="332">
        <f>U38+(U38*'Ingreso Datos '!$D$24)</f>
        <v>185526.9231</v>
      </c>
      <c r="Y38" s="326">
        <f t="shared" si="64"/>
        <v>463817.3078</v>
      </c>
      <c r="Z38" s="333">
        <f t="shared" si="65"/>
        <v>2.5</v>
      </c>
      <c r="AA38" s="283">
        <f>X38+(X38*'Ingreso Datos '!D$24)</f>
        <v>196658.5385</v>
      </c>
      <c r="AB38" s="283">
        <f t="shared" si="66"/>
        <v>491646.3463</v>
      </c>
      <c r="AC38" s="334">
        <f t="shared" si="67"/>
        <v>2.5</v>
      </c>
      <c r="AD38" s="283">
        <f>AA38+(AA38*'Ingreso Datos '!D$24)</f>
        <v>208458.0508</v>
      </c>
      <c r="AE38" s="283">
        <f t="shared" si="68"/>
        <v>521145.1271</v>
      </c>
      <c r="AF38" s="334">
        <f t="shared" si="69"/>
        <v>2.5</v>
      </c>
      <c r="AG38" s="283">
        <f>AD38+(AD38*'Ingreso Datos '!D$24)</f>
        <v>220965.5339</v>
      </c>
      <c r="AH38" s="283">
        <f t="shared" si="70"/>
        <v>552413.8347</v>
      </c>
      <c r="AI38" s="336"/>
      <c r="AJ38" s="337"/>
      <c r="AK38" s="338"/>
      <c r="AL38" s="336"/>
      <c r="AM38" s="337"/>
      <c r="AN38" s="338"/>
      <c r="AO38" s="336"/>
      <c r="AP38" s="337"/>
      <c r="AQ38" s="338"/>
      <c r="AR38" s="336"/>
      <c r="AS38" s="337"/>
      <c r="AT38" s="338"/>
      <c r="AU38" s="336"/>
      <c r="AV38" s="337"/>
      <c r="AW38" s="338"/>
      <c r="AX38" s="336"/>
      <c r="AY38" s="337"/>
      <c r="AZ38" s="338"/>
      <c r="BA38" s="336"/>
      <c r="BB38" s="337"/>
      <c r="BC38" s="338"/>
      <c r="BD38" s="336"/>
      <c r="BE38" s="337"/>
      <c r="BF38" s="338"/>
      <c r="BG38" s="336"/>
      <c r="BH38" s="337"/>
      <c r="BI38" s="338"/>
      <c r="BJ38" s="336"/>
      <c r="BK38" s="337"/>
      <c r="BL38" s="338"/>
      <c r="BM38" s="336"/>
      <c r="BN38" s="337"/>
      <c r="BO38" s="338"/>
      <c r="BP38" s="336"/>
      <c r="BQ38" s="337"/>
      <c r="BR38" s="338"/>
      <c r="BS38" s="336"/>
      <c r="BT38" s="337"/>
      <c r="BU38" s="338"/>
      <c r="BV38" s="336"/>
      <c r="BW38" s="337"/>
      <c r="BX38" s="338"/>
      <c r="BY38" s="336"/>
      <c r="BZ38" s="337"/>
      <c r="CA38" s="338"/>
      <c r="CB38" s="336"/>
      <c r="CC38" s="337"/>
      <c r="CD38" s="338"/>
      <c r="CE38" s="336"/>
      <c r="CF38" s="337"/>
      <c r="CG38" s="338"/>
    </row>
    <row r="39" ht="14.25" customHeight="1" outlineLevel="1">
      <c r="A39" s="323" t="s">
        <v>50</v>
      </c>
      <c r="B39" s="324"/>
      <c r="C39" s="325">
        <f>'Ingreso Datos '!$D$11</f>
        <v>123386</v>
      </c>
      <c r="D39" s="326"/>
      <c r="E39" s="327"/>
      <c r="F39" s="325">
        <f>C39+(C39*'Ingreso Datos '!$D$24)</f>
        <v>130789.16</v>
      </c>
      <c r="G39" s="326"/>
      <c r="H39" s="328"/>
      <c r="I39" s="329">
        <f>F39+(F39*'Ingreso Datos '!$D$24)</f>
        <v>138636.5096</v>
      </c>
      <c r="J39" s="326"/>
      <c r="K39" s="330">
        <f>'Ingreso Datos '!N48</f>
        <v>0.8571428571</v>
      </c>
      <c r="L39" s="325">
        <f>I39+(I39*'Ingreso Datos '!$D$24)</f>
        <v>146954.7002</v>
      </c>
      <c r="M39" s="326">
        <f t="shared" si="60"/>
        <v>125961.1716</v>
      </c>
      <c r="N39" s="331">
        <f>'Ingreso Datos '!O48</f>
        <v>0.6</v>
      </c>
      <c r="O39" s="325">
        <f>L39+(L39*'Ingreso Datos '!$D$24)</f>
        <v>155771.9822</v>
      </c>
      <c r="P39" s="326">
        <f t="shared" si="61"/>
        <v>93463.18931</v>
      </c>
      <c r="Q39" s="331">
        <f>'Ingreso Datos '!P48</f>
        <v>2.571428571</v>
      </c>
      <c r="R39" s="332">
        <f>O39+(O39*'Ingreso Datos '!$D$24)</f>
        <v>165118.3011</v>
      </c>
      <c r="S39" s="326">
        <f t="shared" si="62"/>
        <v>424589.9172</v>
      </c>
      <c r="T39" s="331">
        <f>'Ingreso Datos '!Q48</f>
        <v>3.428571429</v>
      </c>
      <c r="U39" s="332">
        <f>R39+(R39*'Ingreso Datos '!$D$24)</f>
        <v>175025.3992</v>
      </c>
      <c r="V39" s="326">
        <f t="shared" si="63"/>
        <v>600087.0829</v>
      </c>
      <c r="W39" s="331">
        <f>'Ingreso Datos '!R48</f>
        <v>4.285714286</v>
      </c>
      <c r="X39" s="332">
        <f>U39+(U39*'Ingreso Datos '!$D$24)</f>
        <v>185526.9231</v>
      </c>
      <c r="Y39" s="326">
        <f t="shared" si="64"/>
        <v>795115.3849</v>
      </c>
      <c r="Z39" s="333">
        <f t="shared" si="65"/>
        <v>4.285714286</v>
      </c>
      <c r="AA39" s="283">
        <f>X39+(X39*'Ingreso Datos '!D$24)</f>
        <v>196658.5385</v>
      </c>
      <c r="AB39" s="283">
        <f t="shared" si="66"/>
        <v>842822.308</v>
      </c>
      <c r="AC39" s="334">
        <f t="shared" si="67"/>
        <v>4.285714286</v>
      </c>
      <c r="AD39" s="283">
        <f>AA39+(AA39*'Ingreso Datos '!D$24)</f>
        <v>208458.0508</v>
      </c>
      <c r="AE39" s="283">
        <f t="shared" si="68"/>
        <v>893391.6464</v>
      </c>
      <c r="AF39" s="334">
        <f t="shared" si="69"/>
        <v>4.285714286</v>
      </c>
      <c r="AG39" s="283">
        <f>AD39+(AD39*'Ingreso Datos '!D$24)</f>
        <v>220965.5339</v>
      </c>
      <c r="AH39" s="283">
        <f t="shared" si="70"/>
        <v>946995.1452</v>
      </c>
      <c r="AI39" s="336"/>
      <c r="AJ39" s="337"/>
      <c r="AK39" s="338"/>
      <c r="AL39" s="336"/>
      <c r="AM39" s="337"/>
      <c r="AN39" s="338"/>
      <c r="AO39" s="336"/>
      <c r="AP39" s="337"/>
      <c r="AQ39" s="338"/>
      <c r="AR39" s="336"/>
      <c r="AS39" s="337"/>
      <c r="AT39" s="338"/>
      <c r="AU39" s="336"/>
      <c r="AV39" s="337"/>
      <c r="AW39" s="338"/>
      <c r="AX39" s="336"/>
      <c r="AY39" s="337"/>
      <c r="AZ39" s="338"/>
      <c r="BA39" s="336"/>
      <c r="BB39" s="337"/>
      <c r="BC39" s="338"/>
      <c r="BD39" s="336"/>
      <c r="BE39" s="337"/>
      <c r="BF39" s="338"/>
      <c r="BG39" s="336"/>
      <c r="BH39" s="337"/>
      <c r="BI39" s="338"/>
      <c r="BJ39" s="336"/>
      <c r="BK39" s="337"/>
      <c r="BL39" s="338"/>
      <c r="BM39" s="336"/>
      <c r="BN39" s="337"/>
      <c r="BO39" s="338"/>
      <c r="BP39" s="336"/>
      <c r="BQ39" s="337"/>
      <c r="BR39" s="338"/>
      <c r="BS39" s="336"/>
      <c r="BT39" s="337"/>
      <c r="BU39" s="338"/>
      <c r="BV39" s="336"/>
      <c r="BW39" s="337"/>
      <c r="BX39" s="338"/>
      <c r="BY39" s="336"/>
      <c r="BZ39" s="337"/>
      <c r="CA39" s="338"/>
      <c r="CB39" s="336"/>
      <c r="CC39" s="337"/>
      <c r="CD39" s="338"/>
      <c r="CE39" s="336"/>
      <c r="CF39" s="337"/>
      <c r="CG39" s="338"/>
    </row>
    <row r="40" ht="14.25" customHeight="1" outlineLevel="1">
      <c r="A40" s="323" t="s">
        <v>51</v>
      </c>
      <c r="B40" s="324"/>
      <c r="C40" s="325">
        <f>'Ingreso Datos '!$D$11</f>
        <v>123386</v>
      </c>
      <c r="D40" s="326"/>
      <c r="E40" s="327"/>
      <c r="F40" s="325">
        <f>C40+(C40*'Ingreso Datos '!$D$24)</f>
        <v>130789.16</v>
      </c>
      <c r="G40" s="326"/>
      <c r="H40" s="328"/>
      <c r="I40" s="329">
        <f>F40+(F40*'Ingreso Datos '!$D$24)</f>
        <v>138636.5096</v>
      </c>
      <c r="J40" s="326"/>
      <c r="K40" s="330">
        <f>'Ingreso Datos '!N49</f>
        <v>0.25</v>
      </c>
      <c r="L40" s="325">
        <f>I40+(I40*'Ingreso Datos '!$D$24)</f>
        <v>146954.7002</v>
      </c>
      <c r="M40" s="326">
        <f t="shared" si="60"/>
        <v>36738.67504</v>
      </c>
      <c r="N40" s="331">
        <f>'Ingreso Datos '!O49</f>
        <v>0.5</v>
      </c>
      <c r="O40" s="325">
        <f>L40+(L40*'Ingreso Datos '!$D$24)</f>
        <v>155771.9822</v>
      </c>
      <c r="P40" s="326">
        <f t="shared" si="61"/>
        <v>77885.99109</v>
      </c>
      <c r="Q40" s="331">
        <f>'Ingreso Datos '!P49</f>
        <v>0.75</v>
      </c>
      <c r="R40" s="332">
        <f>O40+(O40*'Ingreso Datos '!$D$24)</f>
        <v>165118.3011</v>
      </c>
      <c r="S40" s="326">
        <f t="shared" si="62"/>
        <v>123838.7258</v>
      </c>
      <c r="T40" s="331">
        <f>'Ingreso Datos '!Q49</f>
        <v>1</v>
      </c>
      <c r="U40" s="332">
        <f>R40+(R40*'Ingreso Datos '!$D$24)</f>
        <v>175025.3992</v>
      </c>
      <c r="V40" s="326">
        <f t="shared" si="63"/>
        <v>175025.3992</v>
      </c>
      <c r="W40" s="331">
        <f>'Ingreso Datos '!R49</f>
        <v>1.25</v>
      </c>
      <c r="X40" s="332">
        <f>U40+(U40*'Ingreso Datos '!$D$24)</f>
        <v>185526.9231</v>
      </c>
      <c r="Y40" s="326">
        <f t="shared" si="64"/>
        <v>231908.6539</v>
      </c>
      <c r="Z40" s="333">
        <f t="shared" si="65"/>
        <v>1.25</v>
      </c>
      <c r="AA40" s="283">
        <f>X40+(X40*'Ingreso Datos '!D$24)</f>
        <v>196658.5385</v>
      </c>
      <c r="AB40" s="283">
        <f t="shared" si="66"/>
        <v>245823.1732</v>
      </c>
      <c r="AC40" s="334">
        <f t="shared" si="67"/>
        <v>1.25</v>
      </c>
      <c r="AD40" s="283">
        <f>AA40+(AA40*'Ingreso Datos '!D$24)</f>
        <v>208458.0508</v>
      </c>
      <c r="AE40" s="283">
        <f t="shared" si="68"/>
        <v>260572.5635</v>
      </c>
      <c r="AF40" s="334">
        <f t="shared" si="69"/>
        <v>1.25</v>
      </c>
      <c r="AG40" s="283">
        <f>AD40+(AD40*'Ingreso Datos '!D$24)</f>
        <v>220965.5339</v>
      </c>
      <c r="AH40" s="283">
        <f t="shared" si="70"/>
        <v>276206.9174</v>
      </c>
      <c r="AI40" s="336"/>
      <c r="AJ40" s="337"/>
      <c r="AK40" s="338"/>
      <c r="AL40" s="336"/>
      <c r="AM40" s="337"/>
      <c r="AN40" s="338"/>
      <c r="AO40" s="336"/>
      <c r="AP40" s="337"/>
      <c r="AQ40" s="338"/>
      <c r="AR40" s="336"/>
      <c r="AS40" s="337"/>
      <c r="AT40" s="338"/>
      <c r="AU40" s="336"/>
      <c r="AV40" s="337"/>
      <c r="AW40" s="338"/>
      <c r="AX40" s="336"/>
      <c r="AY40" s="337"/>
      <c r="AZ40" s="338"/>
      <c r="BA40" s="336"/>
      <c r="BB40" s="337"/>
      <c r="BC40" s="338"/>
      <c r="BD40" s="336"/>
      <c r="BE40" s="337"/>
      <c r="BF40" s="338"/>
      <c r="BG40" s="336"/>
      <c r="BH40" s="337"/>
      <c r="BI40" s="338"/>
      <c r="BJ40" s="336"/>
      <c r="BK40" s="337"/>
      <c r="BL40" s="338"/>
      <c r="BM40" s="336"/>
      <c r="BN40" s="337"/>
      <c r="BO40" s="338"/>
      <c r="BP40" s="336"/>
      <c r="BQ40" s="337"/>
      <c r="BR40" s="338"/>
      <c r="BS40" s="336"/>
      <c r="BT40" s="337"/>
      <c r="BU40" s="338"/>
      <c r="BV40" s="336"/>
      <c r="BW40" s="337"/>
      <c r="BX40" s="338"/>
      <c r="BY40" s="336"/>
      <c r="BZ40" s="337"/>
      <c r="CA40" s="338"/>
      <c r="CB40" s="336"/>
      <c r="CC40" s="337"/>
      <c r="CD40" s="338"/>
      <c r="CE40" s="336"/>
      <c r="CF40" s="337"/>
      <c r="CG40" s="338"/>
    </row>
    <row r="41" ht="14.25" customHeight="1" outlineLevel="1">
      <c r="A41" s="335" t="s">
        <v>309</v>
      </c>
      <c r="B41" s="335"/>
      <c r="C41" s="335"/>
      <c r="D41" s="335"/>
      <c r="E41" s="339"/>
      <c r="F41" s="335"/>
      <c r="G41" s="335"/>
      <c r="H41" s="339"/>
      <c r="I41" s="335"/>
      <c r="J41" s="335"/>
      <c r="K41" s="340">
        <f>SUM(K37:K40)</f>
        <v>10.60714286</v>
      </c>
      <c r="L41" s="335"/>
      <c r="M41" s="341">
        <f t="shared" ref="M41:N41" si="71">SUM(M37:M40)</f>
        <v>1558769.498</v>
      </c>
      <c r="N41" s="342">
        <f t="shared" si="71"/>
        <v>20.1</v>
      </c>
      <c r="O41" s="335"/>
      <c r="P41" s="341">
        <f t="shared" ref="P41:Q41" si="72">SUM(P37:P40)</f>
        <v>3131016.842</v>
      </c>
      <c r="Q41" s="342">
        <f t="shared" si="72"/>
        <v>31.82142857</v>
      </c>
      <c r="R41" s="335"/>
      <c r="S41" s="341">
        <f t="shared" ref="S41:T41" si="73">SUM(S37:S40)</f>
        <v>5254300.225</v>
      </c>
      <c r="T41" s="342">
        <f t="shared" si="73"/>
        <v>42.42857143</v>
      </c>
      <c r="U41" s="335"/>
      <c r="V41" s="341">
        <f t="shared" ref="V41:W41" si="74">SUM(V37:V40)</f>
        <v>7426077.651</v>
      </c>
      <c r="W41" s="342">
        <f t="shared" si="74"/>
        <v>53.49025974</v>
      </c>
      <c r="X41" s="335"/>
      <c r="Y41" s="341">
        <f t="shared" ref="Y41:Z41" si="75">SUM(Y37:Y40)</f>
        <v>9923883.307</v>
      </c>
      <c r="Z41" s="343">
        <f t="shared" si="75"/>
        <v>53.49025974</v>
      </c>
      <c r="AA41" s="344"/>
      <c r="AB41" s="345">
        <f t="shared" ref="AB41:AC41" si="76">SUM(AB37:AB40)</f>
        <v>10519316.31</v>
      </c>
      <c r="AC41" s="346">
        <f t="shared" si="76"/>
        <v>53.49025974</v>
      </c>
      <c r="AD41" s="345"/>
      <c r="AE41" s="345">
        <f t="shared" ref="AE41:AF41" si="77">SUM(AE37:AE40)</f>
        <v>11150475.28</v>
      </c>
      <c r="AF41" s="347">
        <f t="shared" si="77"/>
        <v>53.49025974</v>
      </c>
      <c r="AG41" s="345"/>
      <c r="AH41" s="345">
        <f>SUM(AH37:AH40)</f>
        <v>11819503.8</v>
      </c>
      <c r="AI41" s="336"/>
      <c r="AJ41" s="337"/>
      <c r="AK41" s="338"/>
      <c r="AL41" s="336"/>
      <c r="AM41" s="337"/>
      <c r="AN41" s="338"/>
      <c r="AO41" s="336"/>
      <c r="AP41" s="337"/>
      <c r="AQ41" s="338"/>
      <c r="AR41" s="336"/>
      <c r="AS41" s="337"/>
      <c r="AT41" s="338"/>
      <c r="AU41" s="336"/>
      <c r="AV41" s="337"/>
      <c r="AW41" s="338"/>
      <c r="AX41" s="336"/>
      <c r="AY41" s="337"/>
      <c r="AZ41" s="338"/>
      <c r="BA41" s="336"/>
      <c r="BB41" s="337"/>
      <c r="BC41" s="338"/>
      <c r="BD41" s="336"/>
      <c r="BE41" s="337"/>
      <c r="BF41" s="338"/>
      <c r="BG41" s="336"/>
      <c r="BH41" s="337"/>
      <c r="BI41" s="338"/>
      <c r="BJ41" s="336"/>
      <c r="BK41" s="337"/>
      <c r="BL41" s="338"/>
      <c r="BM41" s="336"/>
      <c r="BN41" s="337"/>
      <c r="BO41" s="338"/>
      <c r="BP41" s="336"/>
      <c r="BQ41" s="337"/>
      <c r="BR41" s="338"/>
      <c r="BS41" s="336"/>
      <c r="BT41" s="337"/>
      <c r="BU41" s="338"/>
      <c r="BV41" s="336"/>
      <c r="BW41" s="337"/>
      <c r="BX41" s="338"/>
      <c r="BY41" s="336"/>
      <c r="BZ41" s="337"/>
      <c r="CA41" s="338"/>
      <c r="CB41" s="336"/>
      <c r="CC41" s="337"/>
      <c r="CD41" s="338"/>
      <c r="CE41" s="336"/>
      <c r="CF41" s="337"/>
      <c r="CG41" s="338"/>
    </row>
    <row r="42" ht="14.25" customHeight="1" outlineLevel="1">
      <c r="A42" s="311"/>
      <c r="B42" s="15"/>
      <c r="C42" s="295"/>
      <c r="D42" s="283"/>
      <c r="E42" s="313"/>
      <c r="F42" s="312"/>
      <c r="G42" s="296"/>
      <c r="H42" s="314"/>
      <c r="I42" s="277"/>
      <c r="J42" s="296"/>
      <c r="K42" s="314"/>
      <c r="L42" s="312"/>
      <c r="M42" s="296"/>
      <c r="N42" s="314"/>
      <c r="O42" s="312"/>
      <c r="P42" s="296"/>
      <c r="Q42" s="211"/>
      <c r="R42" s="295"/>
      <c r="S42" s="296"/>
      <c r="T42" s="315"/>
      <c r="U42" s="295"/>
      <c r="V42" s="296"/>
      <c r="W42" s="315"/>
      <c r="X42" s="295"/>
      <c r="Y42" s="296"/>
      <c r="Z42" s="348"/>
      <c r="AA42" s="295"/>
      <c r="AB42" s="283"/>
      <c r="AC42" s="348"/>
      <c r="AD42" s="295"/>
      <c r="AE42" s="283"/>
      <c r="AF42" s="348"/>
      <c r="AG42" s="295"/>
      <c r="AH42" s="283"/>
      <c r="AI42" s="335"/>
      <c r="AJ42" s="335"/>
      <c r="AK42" s="335"/>
      <c r="AL42" s="335"/>
      <c r="AM42" s="335"/>
      <c r="AN42" s="335"/>
      <c r="AO42" s="335"/>
      <c r="AP42" s="335"/>
      <c r="AQ42" s="335"/>
      <c r="AR42" s="335"/>
      <c r="AS42" s="335"/>
      <c r="AT42" s="335"/>
      <c r="AU42" s="335"/>
      <c r="AV42" s="335"/>
      <c r="AW42" s="335"/>
      <c r="AX42" s="335"/>
      <c r="AY42" s="335"/>
      <c r="AZ42" s="335"/>
      <c r="BA42" s="335"/>
      <c r="BB42" s="335"/>
      <c r="BC42" s="335"/>
      <c r="BD42" s="335"/>
      <c r="BE42" s="335"/>
      <c r="BF42" s="335"/>
      <c r="BG42" s="335"/>
      <c r="BH42" s="335"/>
      <c r="BI42" s="335"/>
      <c r="BJ42" s="335"/>
      <c r="BK42" s="335"/>
      <c r="BL42" s="335"/>
      <c r="BM42" s="335"/>
      <c r="BN42" s="335"/>
      <c r="BO42" s="335"/>
      <c r="BP42" s="335"/>
      <c r="BQ42" s="335"/>
      <c r="BR42" s="335"/>
      <c r="BS42" s="335"/>
      <c r="BT42" s="335"/>
      <c r="BU42" s="335"/>
      <c r="BV42" s="335"/>
      <c r="BW42" s="335"/>
      <c r="BX42" s="335"/>
      <c r="BY42" s="335"/>
      <c r="BZ42" s="335"/>
      <c r="CA42" s="335"/>
      <c r="CB42" s="335"/>
      <c r="CC42" s="335"/>
      <c r="CD42" s="335"/>
      <c r="CE42" s="335"/>
      <c r="CF42" s="335"/>
      <c r="CG42" s="335"/>
    </row>
    <row r="43" ht="14.25" customHeight="1" outlineLevel="1">
      <c r="A43" s="349" t="s">
        <v>310</v>
      </c>
      <c r="B43" s="350" t="s">
        <v>253</v>
      </c>
      <c r="C43" s="350" t="s">
        <v>300</v>
      </c>
      <c r="D43" s="350" t="s">
        <v>294</v>
      </c>
      <c r="E43" s="313"/>
      <c r="F43" s="312"/>
      <c r="G43" s="296"/>
      <c r="H43" s="314"/>
      <c r="I43" s="277"/>
      <c r="J43" s="296"/>
      <c r="K43" s="314"/>
      <c r="L43" s="312"/>
      <c r="M43" s="296"/>
      <c r="N43" s="314"/>
      <c r="O43" s="312"/>
      <c r="P43" s="296"/>
      <c r="Q43" s="211"/>
      <c r="R43" s="295"/>
      <c r="S43" s="296"/>
      <c r="T43" s="315"/>
      <c r="U43" s="295"/>
      <c r="V43" s="296"/>
      <c r="W43" s="315"/>
      <c r="X43" s="295"/>
      <c r="Y43" s="296"/>
      <c r="Z43" s="348"/>
      <c r="AA43" s="295"/>
      <c r="AB43" s="283"/>
      <c r="AC43" s="348"/>
      <c r="AD43" s="295"/>
      <c r="AE43" s="283"/>
      <c r="AF43" s="348"/>
      <c r="AG43" s="295"/>
      <c r="AH43" s="283"/>
      <c r="AJ43" s="295"/>
      <c r="AK43" s="296"/>
      <c r="AM43" s="295"/>
      <c r="AN43" s="296"/>
      <c r="AP43" s="295"/>
      <c r="AQ43" s="296"/>
      <c r="AS43" s="295"/>
      <c r="AT43" s="296"/>
      <c r="AV43" s="295"/>
      <c r="AW43" s="296"/>
      <c r="AY43" s="295"/>
      <c r="AZ43" s="296"/>
      <c r="BB43" s="295"/>
      <c r="BC43" s="296"/>
      <c r="BE43" s="295"/>
      <c r="BF43" s="296"/>
      <c r="BH43" s="295"/>
      <c r="BI43" s="296"/>
      <c r="BK43" s="295"/>
      <c r="BL43" s="296"/>
      <c r="BN43" s="295"/>
      <c r="BO43" s="296"/>
      <c r="BQ43" s="295"/>
      <c r="BR43" s="296"/>
      <c r="BT43" s="295"/>
      <c r="BU43" s="296"/>
      <c r="BW43" s="295"/>
      <c r="BX43" s="296"/>
      <c r="BZ43" s="295"/>
      <c r="CA43" s="296"/>
      <c r="CC43" s="295"/>
      <c r="CD43" s="296"/>
      <c r="CF43" s="295"/>
      <c r="CG43" s="296"/>
    </row>
    <row r="44" ht="14.25" customHeight="1" outlineLevel="1">
      <c r="A44" s="351" t="s">
        <v>311</v>
      </c>
      <c r="B44" s="352">
        <f>'Ingreso Datos '!L54</f>
        <v>0.4</v>
      </c>
      <c r="C44" s="325">
        <f>'Ingreso Datos '!$D$11</f>
        <v>123386</v>
      </c>
      <c r="D44" s="326">
        <f t="shared" ref="D44:D50" si="78">B44*C44</f>
        <v>49354.4</v>
      </c>
      <c r="E44" s="313"/>
      <c r="F44" s="312"/>
      <c r="G44" s="296"/>
      <c r="H44" s="314"/>
      <c r="I44" s="277"/>
      <c r="J44" s="296"/>
      <c r="K44" s="314"/>
      <c r="L44" s="312"/>
      <c r="M44" s="296"/>
      <c r="N44" s="314"/>
      <c r="O44" s="312"/>
      <c r="P44" s="296"/>
      <c r="Q44" s="211"/>
      <c r="R44" s="295"/>
      <c r="S44" s="296"/>
      <c r="T44" s="315"/>
      <c r="U44" s="295"/>
      <c r="V44" s="296"/>
      <c r="W44" s="315"/>
      <c r="X44" s="295"/>
      <c r="Y44" s="296"/>
      <c r="Z44" s="348"/>
      <c r="AA44" s="295"/>
      <c r="AB44" s="283"/>
      <c r="AC44" s="348"/>
      <c r="AD44" s="295"/>
      <c r="AE44" s="283"/>
      <c r="AF44" s="348"/>
      <c r="AG44" s="295"/>
      <c r="AH44" s="283"/>
      <c r="AJ44" s="295"/>
      <c r="AK44" s="296"/>
      <c r="AM44" s="295"/>
      <c r="AN44" s="296"/>
      <c r="AP44" s="295"/>
      <c r="AQ44" s="296"/>
      <c r="AS44" s="295"/>
      <c r="AT44" s="296"/>
      <c r="AV44" s="295"/>
      <c r="AW44" s="296"/>
      <c r="AY44" s="295"/>
      <c r="AZ44" s="296"/>
      <c r="BB44" s="295"/>
      <c r="BC44" s="296"/>
      <c r="BE44" s="295"/>
      <c r="BF44" s="296"/>
      <c r="BH44" s="295"/>
      <c r="BI44" s="296"/>
      <c r="BK44" s="295"/>
      <c r="BL44" s="296"/>
      <c r="BN44" s="295"/>
      <c r="BO44" s="296"/>
      <c r="BQ44" s="295"/>
      <c r="BR44" s="296"/>
      <c r="BT44" s="295"/>
      <c r="BU44" s="296"/>
      <c r="BW44" s="295"/>
      <c r="BX44" s="296"/>
      <c r="BZ44" s="295"/>
      <c r="CA44" s="296"/>
      <c r="CC44" s="295"/>
      <c r="CD44" s="296"/>
      <c r="CF44" s="295"/>
      <c r="CG44" s="296"/>
    </row>
    <row r="45" ht="14.25" customHeight="1" outlineLevel="1">
      <c r="A45" s="351" t="s">
        <v>312</v>
      </c>
      <c r="B45" s="352">
        <f>'Ingreso Datos '!L55</f>
        <v>0.4</v>
      </c>
      <c r="C45" s="325">
        <f>'Ingreso Datos '!$D$11</f>
        <v>123386</v>
      </c>
      <c r="D45" s="326">
        <f t="shared" si="78"/>
        <v>49354.4</v>
      </c>
      <c r="E45" s="313"/>
      <c r="F45" s="312"/>
      <c r="G45" s="296"/>
      <c r="H45" s="314"/>
      <c r="I45" s="277"/>
      <c r="J45" s="296"/>
      <c r="K45" s="314"/>
      <c r="L45" s="312"/>
      <c r="M45" s="296"/>
      <c r="N45" s="314"/>
      <c r="O45" s="312"/>
      <c r="P45" s="296"/>
      <c r="Q45" s="211"/>
      <c r="R45" s="295"/>
      <c r="S45" s="296"/>
      <c r="T45" s="315"/>
      <c r="U45" s="295"/>
      <c r="V45" s="296"/>
      <c r="W45" s="315"/>
      <c r="X45" s="295"/>
      <c r="Y45" s="296"/>
      <c r="Z45" s="348"/>
      <c r="AA45" s="295"/>
      <c r="AB45" s="283"/>
      <c r="AC45" s="348"/>
      <c r="AD45" s="295"/>
      <c r="AE45" s="283"/>
      <c r="AF45" s="348"/>
      <c r="AG45" s="295"/>
      <c r="AH45" s="283"/>
      <c r="AJ45" s="295"/>
      <c r="AK45" s="296"/>
      <c r="AM45" s="295"/>
      <c r="AN45" s="296"/>
      <c r="AP45" s="295"/>
      <c r="AQ45" s="296"/>
      <c r="AS45" s="295"/>
      <c r="AT45" s="296"/>
      <c r="AV45" s="295"/>
      <c r="AW45" s="296"/>
      <c r="AY45" s="295"/>
      <c r="AZ45" s="296"/>
      <c r="BB45" s="295"/>
      <c r="BC45" s="296"/>
      <c r="BE45" s="295"/>
      <c r="BF45" s="296"/>
      <c r="BH45" s="295"/>
      <c r="BI45" s="296"/>
      <c r="BK45" s="295"/>
      <c r="BL45" s="296"/>
      <c r="BN45" s="295"/>
      <c r="BO45" s="296"/>
      <c r="BQ45" s="295"/>
      <c r="BR45" s="296"/>
      <c r="BT45" s="295"/>
      <c r="BU45" s="296"/>
      <c r="BW45" s="295"/>
      <c r="BX45" s="296"/>
      <c r="BZ45" s="295"/>
      <c r="CA45" s="296"/>
      <c r="CC45" s="295"/>
      <c r="CD45" s="296"/>
      <c r="CF45" s="295"/>
      <c r="CG45" s="296"/>
    </row>
    <row r="46" ht="14.25" customHeight="1" outlineLevel="1">
      <c r="A46" s="351" t="s">
        <v>16</v>
      </c>
      <c r="B46" s="352">
        <f>'Ingreso Datos '!L56</f>
        <v>0.1276595745</v>
      </c>
      <c r="C46" s="325">
        <f>'Ingreso Datos '!$D$11</f>
        <v>123386</v>
      </c>
      <c r="D46" s="326">
        <f t="shared" si="78"/>
        <v>15751.40426</v>
      </c>
      <c r="E46" s="313"/>
      <c r="F46" s="312"/>
      <c r="G46" s="296"/>
      <c r="H46" s="314"/>
      <c r="I46" s="277"/>
      <c r="J46" s="296"/>
      <c r="K46" s="314"/>
      <c r="L46" s="312"/>
      <c r="M46" s="296"/>
      <c r="N46" s="314"/>
      <c r="O46" s="312"/>
      <c r="P46" s="296"/>
      <c r="Q46" s="211"/>
      <c r="R46" s="295"/>
      <c r="S46" s="296"/>
      <c r="T46" s="315"/>
      <c r="U46" s="295"/>
      <c r="V46" s="296"/>
      <c r="W46" s="315"/>
      <c r="X46" s="295"/>
      <c r="Y46" s="296"/>
      <c r="Z46" s="348"/>
      <c r="AA46" s="295"/>
      <c r="AB46" s="283"/>
      <c r="AC46" s="348"/>
      <c r="AD46" s="295"/>
      <c r="AE46" s="283"/>
      <c r="AF46" s="348"/>
      <c r="AG46" s="295"/>
      <c r="AH46" s="283"/>
      <c r="AJ46" s="295"/>
      <c r="AK46" s="296"/>
      <c r="AM46" s="295"/>
      <c r="AN46" s="296"/>
      <c r="AP46" s="295"/>
      <c r="AQ46" s="296"/>
      <c r="AS46" s="295"/>
      <c r="AT46" s="296"/>
      <c r="AV46" s="295"/>
      <c r="AW46" s="296"/>
      <c r="AY46" s="295"/>
      <c r="AZ46" s="296"/>
      <c r="BB46" s="295"/>
      <c r="BC46" s="296"/>
      <c r="BE46" s="295"/>
      <c r="BF46" s="296"/>
      <c r="BH46" s="295"/>
      <c r="BI46" s="296"/>
      <c r="BK46" s="295"/>
      <c r="BL46" s="296"/>
      <c r="BN46" s="295"/>
      <c r="BO46" s="296"/>
      <c r="BQ46" s="295"/>
      <c r="BR46" s="296"/>
      <c r="BT46" s="295"/>
      <c r="BU46" s="296"/>
      <c r="BW46" s="295"/>
      <c r="BX46" s="296"/>
      <c r="BZ46" s="295"/>
      <c r="CA46" s="296"/>
      <c r="CC46" s="295"/>
      <c r="CD46" s="296"/>
      <c r="CF46" s="295"/>
      <c r="CG46" s="296"/>
    </row>
    <row r="47" ht="14.25" customHeight="1" outlineLevel="1">
      <c r="A47" s="351" t="s">
        <v>313</v>
      </c>
      <c r="B47" s="352">
        <f>'Ingreso Datos '!L57</f>
        <v>0.375</v>
      </c>
      <c r="C47" s="325">
        <f>'Ingreso Datos '!$D$11</f>
        <v>123386</v>
      </c>
      <c r="D47" s="326">
        <f t="shared" si="78"/>
        <v>46269.75</v>
      </c>
      <c r="E47" s="313"/>
      <c r="F47" s="312"/>
      <c r="G47" s="296"/>
      <c r="H47" s="314"/>
      <c r="I47" s="277"/>
      <c r="J47" s="296"/>
      <c r="K47" s="314"/>
      <c r="L47" s="312"/>
      <c r="M47" s="296"/>
      <c r="N47" s="314"/>
      <c r="O47" s="312"/>
      <c r="P47" s="296"/>
      <c r="Q47" s="211"/>
      <c r="R47" s="295"/>
      <c r="S47" s="296"/>
      <c r="T47" s="315"/>
      <c r="U47" s="295"/>
      <c r="V47" s="296"/>
      <c r="W47" s="315"/>
      <c r="X47" s="295"/>
      <c r="Y47" s="296"/>
      <c r="Z47" s="348"/>
      <c r="AA47" s="295"/>
      <c r="AB47" s="283"/>
      <c r="AC47" s="348"/>
      <c r="AD47" s="295"/>
      <c r="AE47" s="283"/>
      <c r="AF47" s="348"/>
      <c r="AG47" s="295"/>
      <c r="AH47" s="283"/>
      <c r="AJ47" s="295"/>
      <c r="AK47" s="296"/>
      <c r="AM47" s="295"/>
      <c r="AN47" s="296"/>
      <c r="AP47" s="295"/>
      <c r="AQ47" s="296"/>
      <c r="AS47" s="295"/>
      <c r="AT47" s="296"/>
      <c r="AV47" s="295"/>
      <c r="AW47" s="296"/>
      <c r="AY47" s="295"/>
      <c r="AZ47" s="296"/>
      <c r="BB47" s="295"/>
      <c r="BC47" s="296"/>
      <c r="BE47" s="295"/>
      <c r="BF47" s="296"/>
      <c r="BH47" s="295"/>
      <c r="BI47" s="296"/>
      <c r="BK47" s="295"/>
      <c r="BL47" s="296"/>
      <c r="BN47" s="295"/>
      <c r="BO47" s="296"/>
      <c r="BQ47" s="295"/>
      <c r="BR47" s="296"/>
      <c r="BT47" s="295"/>
      <c r="BU47" s="296"/>
      <c r="BW47" s="295"/>
      <c r="BX47" s="296"/>
      <c r="BZ47" s="295"/>
      <c r="CA47" s="296"/>
      <c r="CC47" s="295"/>
      <c r="CD47" s="296"/>
      <c r="CF47" s="295"/>
      <c r="CG47" s="296"/>
    </row>
    <row r="48" ht="14.25" customHeight="1" outlineLevel="1">
      <c r="A48" s="351" t="s">
        <v>314</v>
      </c>
      <c r="B48" s="352">
        <f>'Ingreso Datos '!L58</f>
        <v>0.75</v>
      </c>
      <c r="C48" s="325">
        <f>'Ingreso Datos '!$D$11</f>
        <v>123386</v>
      </c>
      <c r="D48" s="326">
        <f t="shared" si="78"/>
        <v>92539.5</v>
      </c>
      <c r="E48" s="313"/>
      <c r="F48" s="312"/>
      <c r="G48" s="296"/>
      <c r="H48" s="314"/>
      <c r="I48" s="277"/>
      <c r="J48" s="296"/>
      <c r="K48" s="314"/>
      <c r="L48" s="312"/>
      <c r="M48" s="296"/>
      <c r="N48" s="314"/>
      <c r="O48" s="312"/>
      <c r="P48" s="296"/>
      <c r="Q48" s="211"/>
      <c r="R48" s="295"/>
      <c r="S48" s="296"/>
      <c r="T48" s="315"/>
      <c r="U48" s="295"/>
      <c r="V48" s="296"/>
      <c r="W48" s="315"/>
      <c r="X48" s="295"/>
      <c r="Y48" s="296"/>
      <c r="Z48" s="348"/>
      <c r="AA48" s="295"/>
      <c r="AB48" s="283"/>
      <c r="AC48" s="348"/>
      <c r="AD48" s="295"/>
      <c r="AE48" s="283"/>
      <c r="AF48" s="348"/>
      <c r="AG48" s="295"/>
      <c r="AH48" s="283"/>
      <c r="AJ48" s="295"/>
      <c r="AK48" s="296"/>
      <c r="AM48" s="295"/>
      <c r="AN48" s="296"/>
      <c r="AP48" s="295"/>
      <c r="AQ48" s="296"/>
      <c r="AS48" s="295"/>
      <c r="AT48" s="296"/>
      <c r="AV48" s="295"/>
      <c r="AW48" s="296"/>
      <c r="AY48" s="295"/>
      <c r="AZ48" s="296"/>
      <c r="BB48" s="295"/>
      <c r="BC48" s="296"/>
      <c r="BE48" s="295"/>
      <c r="BF48" s="296"/>
      <c r="BH48" s="295"/>
      <c r="BI48" s="296"/>
      <c r="BK48" s="295"/>
      <c r="BL48" s="296"/>
      <c r="BN48" s="295"/>
      <c r="BO48" s="296"/>
      <c r="BQ48" s="295"/>
      <c r="BR48" s="296"/>
      <c r="BT48" s="295"/>
      <c r="BU48" s="296"/>
      <c r="BW48" s="295"/>
      <c r="BX48" s="296"/>
      <c r="BZ48" s="295"/>
      <c r="CA48" s="296"/>
      <c r="CC48" s="295"/>
      <c r="CD48" s="296"/>
      <c r="CF48" s="295"/>
      <c r="CG48" s="296"/>
    </row>
    <row r="49" ht="14.25" customHeight="1" outlineLevel="1">
      <c r="A49" s="351" t="s">
        <v>315</v>
      </c>
      <c r="B49" s="352">
        <f>'Ingreso Datos '!L59</f>
        <v>0.3</v>
      </c>
      <c r="C49" s="325">
        <f>'Ingreso Datos '!$D$11</f>
        <v>123386</v>
      </c>
      <c r="D49" s="326">
        <f t="shared" si="78"/>
        <v>37015.8</v>
      </c>
      <c r="E49" s="313"/>
      <c r="F49" s="312"/>
      <c r="G49" s="296"/>
      <c r="H49" s="314"/>
      <c r="I49" s="277"/>
      <c r="J49" s="296"/>
      <c r="K49" s="314"/>
      <c r="L49" s="312"/>
      <c r="M49" s="296"/>
      <c r="N49" s="314"/>
      <c r="O49" s="312"/>
      <c r="P49" s="296"/>
      <c r="Q49" s="211"/>
      <c r="R49" s="295"/>
      <c r="S49" s="296"/>
      <c r="T49" s="315"/>
      <c r="U49" s="295"/>
      <c r="V49" s="296"/>
      <c r="W49" s="315"/>
      <c r="X49" s="295"/>
      <c r="Y49" s="296"/>
      <c r="Z49" s="348"/>
      <c r="AA49" s="295"/>
      <c r="AB49" s="283"/>
      <c r="AC49" s="348"/>
      <c r="AD49" s="295"/>
      <c r="AE49" s="283"/>
      <c r="AF49" s="348"/>
      <c r="AG49" s="295"/>
      <c r="AH49" s="283"/>
      <c r="AJ49" s="295"/>
      <c r="AK49" s="296"/>
      <c r="AM49" s="295"/>
      <c r="AN49" s="296"/>
      <c r="AP49" s="295"/>
      <c r="AQ49" s="296"/>
      <c r="AS49" s="295"/>
      <c r="AT49" s="296"/>
      <c r="AV49" s="295"/>
      <c r="AW49" s="296"/>
      <c r="AY49" s="295"/>
      <c r="AZ49" s="296"/>
      <c r="BB49" s="295"/>
      <c r="BC49" s="296"/>
      <c r="BE49" s="295"/>
      <c r="BF49" s="296"/>
      <c r="BH49" s="295"/>
      <c r="BI49" s="296"/>
      <c r="BK49" s="295"/>
      <c r="BL49" s="296"/>
      <c r="BN49" s="295"/>
      <c r="BO49" s="296"/>
      <c r="BQ49" s="295"/>
      <c r="BR49" s="296"/>
      <c r="BT49" s="295"/>
      <c r="BU49" s="296"/>
      <c r="BW49" s="295"/>
      <c r="BX49" s="296"/>
      <c r="BZ49" s="295"/>
      <c r="CA49" s="296"/>
      <c r="CC49" s="295"/>
      <c r="CD49" s="296"/>
      <c r="CF49" s="295"/>
      <c r="CG49" s="296"/>
    </row>
    <row r="50" ht="14.25" customHeight="1" outlineLevel="1">
      <c r="A50" s="351" t="s">
        <v>316</v>
      </c>
      <c r="B50" s="353">
        <f>'Ingreso Datos '!L60</f>
        <v>0.15</v>
      </c>
      <c r="C50" s="354">
        <f>'Ingreso Datos '!$D$11</f>
        <v>123386</v>
      </c>
      <c r="D50" s="326">
        <f t="shared" si="78"/>
        <v>18507.9</v>
      </c>
      <c r="E50" s="313"/>
      <c r="F50" s="312"/>
      <c r="G50" s="296"/>
      <c r="H50" s="314"/>
      <c r="I50" s="277"/>
      <c r="J50" s="296"/>
      <c r="K50" s="314"/>
      <c r="L50" s="312"/>
      <c r="M50" s="296"/>
      <c r="N50" s="314"/>
      <c r="O50" s="312"/>
      <c r="P50" s="296"/>
      <c r="Q50" s="211"/>
      <c r="R50" s="295"/>
      <c r="S50" s="296"/>
      <c r="T50" s="315"/>
      <c r="U50" s="295"/>
      <c r="V50" s="296"/>
      <c r="W50" s="315"/>
      <c r="X50" s="295"/>
      <c r="Y50" s="296"/>
      <c r="Z50" s="348"/>
      <c r="AA50" s="295"/>
      <c r="AB50" s="283"/>
      <c r="AC50" s="348"/>
      <c r="AD50" s="295"/>
      <c r="AE50" s="283"/>
      <c r="AF50" s="348"/>
      <c r="AG50" s="295"/>
      <c r="AH50" s="283"/>
      <c r="AJ50" s="295"/>
      <c r="AK50" s="296"/>
      <c r="AM50" s="295"/>
      <c r="AN50" s="296"/>
      <c r="AP50" s="295"/>
      <c r="AQ50" s="296"/>
      <c r="AS50" s="295"/>
      <c r="AT50" s="296"/>
      <c r="AV50" s="295"/>
      <c r="AW50" s="296"/>
      <c r="AY50" s="295"/>
      <c r="AZ50" s="296"/>
      <c r="BB50" s="295"/>
      <c r="BC50" s="296"/>
      <c r="BE50" s="295"/>
      <c r="BF50" s="296"/>
      <c r="BH50" s="295"/>
      <c r="BI50" s="296"/>
      <c r="BK50" s="295"/>
      <c r="BL50" s="296"/>
      <c r="BN50" s="295"/>
      <c r="BO50" s="296"/>
      <c r="BQ50" s="295"/>
      <c r="BR50" s="296"/>
      <c r="BT50" s="295"/>
      <c r="BU50" s="296"/>
      <c r="BW50" s="295"/>
      <c r="BX50" s="296"/>
      <c r="BZ50" s="295"/>
      <c r="CA50" s="296"/>
      <c r="CC50" s="295"/>
      <c r="CD50" s="296"/>
      <c r="CF50" s="295"/>
      <c r="CG50" s="296"/>
    </row>
    <row r="51" ht="14.25" customHeight="1" outlineLevel="1">
      <c r="A51" s="349" t="s">
        <v>317</v>
      </c>
      <c r="B51" s="355">
        <f>SUM(B44:B50)</f>
        <v>2.502659574</v>
      </c>
      <c r="C51" s="356"/>
      <c r="D51" s="357">
        <f>SUM(D44:D50)</f>
        <v>308793.1543</v>
      </c>
      <c r="E51" s="313"/>
      <c r="F51" s="312"/>
      <c r="G51" s="296"/>
      <c r="H51" s="314"/>
      <c r="I51" s="277"/>
      <c r="J51" s="296"/>
      <c r="K51" s="314"/>
      <c r="L51" s="312"/>
      <c r="M51" s="296"/>
      <c r="N51" s="314"/>
      <c r="O51" s="312"/>
      <c r="P51" s="296"/>
      <c r="Q51" s="211"/>
      <c r="R51" s="295"/>
      <c r="S51" s="296"/>
      <c r="T51" s="315"/>
      <c r="U51" s="295"/>
      <c r="V51" s="296"/>
      <c r="W51" s="315"/>
      <c r="X51" s="295"/>
      <c r="Y51" s="296"/>
      <c r="Z51" s="348"/>
      <c r="AA51" s="295"/>
      <c r="AB51" s="283"/>
      <c r="AC51" s="348"/>
      <c r="AD51" s="295"/>
      <c r="AE51" s="283"/>
      <c r="AF51" s="348"/>
      <c r="AG51" s="295"/>
      <c r="AH51" s="283"/>
      <c r="AJ51" s="295"/>
      <c r="AK51" s="296"/>
      <c r="AM51" s="295"/>
      <c r="AN51" s="296"/>
      <c r="AP51" s="295"/>
      <c r="AQ51" s="296"/>
      <c r="AS51" s="295"/>
      <c r="AT51" s="296"/>
      <c r="AV51" s="295"/>
      <c r="AW51" s="296"/>
      <c r="AY51" s="295"/>
      <c r="AZ51" s="296"/>
      <c r="BB51" s="295"/>
      <c r="BC51" s="296"/>
      <c r="BE51" s="295"/>
      <c r="BF51" s="296"/>
      <c r="BH51" s="295"/>
      <c r="BI51" s="296"/>
      <c r="BK51" s="295"/>
      <c r="BL51" s="296"/>
      <c r="BN51" s="295"/>
      <c r="BO51" s="296"/>
      <c r="BQ51" s="295"/>
      <c r="BR51" s="296"/>
      <c r="BT51" s="295"/>
      <c r="BU51" s="296"/>
      <c r="BW51" s="295"/>
      <c r="BX51" s="296"/>
      <c r="BZ51" s="295"/>
      <c r="CA51" s="296"/>
      <c r="CC51" s="295"/>
      <c r="CD51" s="296"/>
      <c r="CF51" s="295"/>
      <c r="CG51" s="296"/>
    </row>
    <row r="52" ht="14.25" customHeight="1" outlineLevel="1">
      <c r="A52" s="311"/>
      <c r="B52" s="311"/>
      <c r="C52" s="312"/>
      <c r="D52" s="296"/>
      <c r="E52" s="313"/>
      <c r="F52" s="312"/>
      <c r="G52" s="296"/>
      <c r="H52" s="314"/>
      <c r="I52" s="277"/>
      <c r="J52" s="296"/>
      <c r="K52" s="314"/>
      <c r="L52" s="312"/>
      <c r="M52" s="296"/>
      <c r="N52" s="314"/>
      <c r="O52" s="312"/>
      <c r="P52" s="296"/>
      <c r="Q52" s="211"/>
      <c r="R52" s="295"/>
      <c r="S52" s="296"/>
      <c r="T52" s="315"/>
      <c r="U52" s="295"/>
      <c r="V52" s="296"/>
      <c r="W52" s="315"/>
      <c r="X52" s="295"/>
      <c r="Y52" s="296"/>
      <c r="Z52" s="348"/>
      <c r="AA52" s="295"/>
      <c r="AB52" s="283"/>
      <c r="AC52" s="348"/>
      <c r="AD52" s="295"/>
      <c r="AE52" s="283"/>
      <c r="AF52" s="348"/>
      <c r="AG52" s="295"/>
      <c r="AH52" s="283"/>
      <c r="AJ52" s="295"/>
      <c r="AK52" s="296"/>
      <c r="AM52" s="295"/>
      <c r="AN52" s="296"/>
      <c r="AP52" s="295"/>
      <c r="AQ52" s="296"/>
      <c r="AS52" s="295"/>
      <c r="AT52" s="296"/>
      <c r="AV52" s="295"/>
      <c r="AW52" s="296"/>
      <c r="AY52" s="295"/>
      <c r="AZ52" s="296"/>
      <c r="BB52" s="295"/>
      <c r="BC52" s="296"/>
      <c r="BE52" s="295"/>
      <c r="BF52" s="296"/>
      <c r="BH52" s="295"/>
      <c r="BI52" s="296"/>
      <c r="BK52" s="295"/>
      <c r="BL52" s="296"/>
      <c r="BN52" s="295"/>
      <c r="BO52" s="296"/>
      <c r="BQ52" s="295"/>
      <c r="BR52" s="296"/>
      <c r="BT52" s="295"/>
      <c r="BU52" s="296"/>
      <c r="BW52" s="295"/>
      <c r="BX52" s="296"/>
      <c r="BZ52" s="295"/>
      <c r="CA52" s="296"/>
      <c r="CC52" s="295"/>
      <c r="CD52" s="296"/>
      <c r="CF52" s="295"/>
      <c r="CG52" s="296"/>
    </row>
    <row r="53" ht="14.25" customHeight="1" outlineLevel="1">
      <c r="A53" s="358" t="s">
        <v>318</v>
      </c>
      <c r="B53" s="359" t="s">
        <v>253</v>
      </c>
      <c r="C53" s="359" t="s">
        <v>300</v>
      </c>
      <c r="D53" s="360" t="s">
        <v>294</v>
      </c>
      <c r="E53" s="361" t="s">
        <v>253</v>
      </c>
      <c r="F53" s="359" t="s">
        <v>300</v>
      </c>
      <c r="G53" s="360" t="s">
        <v>294</v>
      </c>
      <c r="H53" s="361" t="s">
        <v>253</v>
      </c>
      <c r="I53" s="359" t="s">
        <v>300</v>
      </c>
      <c r="J53" s="360" t="s">
        <v>294</v>
      </c>
      <c r="K53" s="314"/>
      <c r="L53" s="312"/>
      <c r="M53" s="296"/>
      <c r="N53" s="314"/>
      <c r="O53" s="312"/>
      <c r="P53" s="296"/>
      <c r="Q53" s="211"/>
      <c r="R53" s="295"/>
      <c r="S53" s="296"/>
      <c r="T53" s="315"/>
      <c r="U53" s="295"/>
      <c r="V53" s="296"/>
      <c r="W53" s="315"/>
      <c r="X53" s="295"/>
      <c r="Y53" s="296"/>
      <c r="Z53" s="348"/>
      <c r="AA53" s="295"/>
      <c r="AB53" s="283"/>
      <c r="AC53" s="348"/>
      <c r="AD53" s="295"/>
      <c r="AE53" s="283"/>
      <c r="AF53" s="348"/>
      <c r="AG53" s="295"/>
      <c r="AH53" s="283"/>
      <c r="AJ53" s="295"/>
      <c r="AK53" s="296"/>
      <c r="AM53" s="295"/>
      <c r="AN53" s="296"/>
      <c r="AP53" s="295"/>
      <c r="AQ53" s="296"/>
      <c r="AS53" s="295"/>
      <c r="AT53" s="296"/>
      <c r="AV53" s="295"/>
      <c r="AW53" s="296"/>
      <c r="AY53" s="295"/>
      <c r="AZ53" s="296"/>
      <c r="BB53" s="295"/>
      <c r="BC53" s="296"/>
      <c r="BE53" s="295"/>
      <c r="BF53" s="296"/>
      <c r="BH53" s="295"/>
      <c r="BI53" s="296"/>
      <c r="BK53" s="295"/>
      <c r="BL53" s="296"/>
      <c r="BN53" s="295"/>
      <c r="BO53" s="296"/>
      <c r="BQ53" s="295"/>
      <c r="BR53" s="296"/>
      <c r="BT53" s="295"/>
      <c r="BU53" s="296"/>
      <c r="BW53" s="295"/>
      <c r="BX53" s="296"/>
      <c r="BZ53" s="295"/>
      <c r="CA53" s="296"/>
      <c r="CC53" s="295"/>
      <c r="CD53" s="296"/>
      <c r="CF53" s="295"/>
      <c r="CG53" s="296"/>
    </row>
    <row r="54" ht="14.25" customHeight="1" outlineLevel="1">
      <c r="A54" s="362" t="s">
        <v>319</v>
      </c>
      <c r="B54" s="363">
        <f>'Ingreso Datos '!L65</f>
        <v>0</v>
      </c>
      <c r="C54" s="325">
        <f>'Ingreso Datos '!$D$11</f>
        <v>123386</v>
      </c>
      <c r="D54" s="326">
        <f t="shared" ref="D54:D68" si="79">B54*C54</f>
        <v>0</v>
      </c>
      <c r="E54" s="364" t="str">
        <f>'Ingreso Datos '!M65</f>
        <v/>
      </c>
      <c r="F54" s="325">
        <f>C54+(C54*'Ingreso Datos '!$D$24)</f>
        <v>130789.16</v>
      </c>
      <c r="G54" s="326">
        <f t="shared" ref="G54:G68" si="80">E54*F54</f>
        <v>0</v>
      </c>
      <c r="H54" s="331" t="str">
        <f>'Ingreso Datos '!N65</f>
        <v/>
      </c>
      <c r="I54" s="329">
        <f>F54+(F54*'Ingreso Datos '!$D$24)</f>
        <v>138636.5096</v>
      </c>
      <c r="J54" s="326">
        <f t="shared" ref="J54:J68" si="81">H54*I54</f>
        <v>0</v>
      </c>
      <c r="K54" s="314"/>
      <c r="L54" s="312"/>
      <c r="M54" s="296"/>
      <c r="N54" s="314"/>
      <c r="O54" s="312"/>
      <c r="P54" s="296"/>
      <c r="Q54" s="211"/>
      <c r="R54" s="295"/>
      <c r="S54" s="296"/>
      <c r="T54" s="315"/>
      <c r="U54" s="295"/>
      <c r="V54" s="296"/>
      <c r="W54" s="315"/>
      <c r="X54" s="295"/>
      <c r="Y54" s="296"/>
      <c r="Z54" s="348"/>
      <c r="AA54" s="295"/>
      <c r="AB54" s="283"/>
      <c r="AC54" s="348"/>
      <c r="AD54" s="295"/>
      <c r="AE54" s="283"/>
      <c r="AF54" s="348"/>
      <c r="AG54" s="295"/>
      <c r="AH54" s="283"/>
      <c r="AJ54" s="295"/>
      <c r="AK54" s="296"/>
      <c r="AM54" s="295"/>
      <c r="AN54" s="296"/>
      <c r="AP54" s="295"/>
      <c r="AQ54" s="296"/>
      <c r="AS54" s="295"/>
      <c r="AT54" s="296"/>
      <c r="AV54" s="295"/>
      <c r="AW54" s="296"/>
      <c r="AY54" s="295"/>
      <c r="AZ54" s="296"/>
      <c r="BB54" s="295"/>
      <c r="BC54" s="296"/>
      <c r="BE54" s="295"/>
      <c r="BF54" s="296"/>
      <c r="BH54" s="295"/>
      <c r="BI54" s="296"/>
      <c r="BK54" s="295"/>
      <c r="BL54" s="296"/>
      <c r="BN54" s="295"/>
      <c r="BO54" s="296"/>
      <c r="BQ54" s="295"/>
      <c r="BR54" s="296"/>
      <c r="BT54" s="295"/>
      <c r="BU54" s="296"/>
      <c r="BW54" s="295"/>
      <c r="BX54" s="296"/>
      <c r="BZ54" s="295"/>
      <c r="CA54" s="296"/>
      <c r="CC54" s="295"/>
      <c r="CD54" s="296"/>
      <c r="CF54" s="295"/>
      <c r="CG54" s="296"/>
    </row>
    <row r="55" ht="14.25" customHeight="1" outlineLevel="1">
      <c r="A55" s="362" t="s">
        <v>320</v>
      </c>
      <c r="B55" s="363">
        <f>'Ingreso Datos '!L66</f>
        <v>2.5</v>
      </c>
      <c r="C55" s="325">
        <f>'Ingreso Datos '!$D$11</f>
        <v>123386</v>
      </c>
      <c r="D55" s="326">
        <f t="shared" si="79"/>
        <v>308465</v>
      </c>
      <c r="E55" s="364" t="str">
        <f>'Ingreso Datos '!M66</f>
        <v/>
      </c>
      <c r="F55" s="325">
        <f>C55+(C55*'Ingreso Datos '!$D$24)</f>
        <v>130789.16</v>
      </c>
      <c r="G55" s="326">
        <f t="shared" si="80"/>
        <v>0</v>
      </c>
      <c r="H55" s="331" t="str">
        <f>'Ingreso Datos '!N66</f>
        <v/>
      </c>
      <c r="I55" s="329">
        <f>F55+(F55*'Ingreso Datos '!$D$24)</f>
        <v>138636.5096</v>
      </c>
      <c r="J55" s="326">
        <f t="shared" si="81"/>
        <v>0</v>
      </c>
      <c r="K55" s="314"/>
      <c r="L55" s="312"/>
      <c r="M55" s="296"/>
      <c r="N55" s="314"/>
      <c r="O55" s="312"/>
      <c r="P55" s="296"/>
      <c r="Q55" s="211"/>
      <c r="R55" s="295"/>
      <c r="S55" s="296"/>
      <c r="T55" s="315"/>
      <c r="U55" s="295"/>
      <c r="V55" s="296"/>
      <c r="W55" s="315"/>
      <c r="X55" s="295"/>
      <c r="Y55" s="296"/>
      <c r="Z55" s="348"/>
      <c r="AA55" s="295"/>
      <c r="AB55" s="283"/>
      <c r="AC55" s="348"/>
      <c r="AD55" s="295"/>
      <c r="AE55" s="283"/>
      <c r="AF55" s="348"/>
      <c r="AG55" s="295"/>
      <c r="AH55" s="283"/>
      <c r="AJ55" s="295"/>
      <c r="AK55" s="296"/>
      <c r="AM55" s="295"/>
      <c r="AN55" s="296"/>
      <c r="AP55" s="295"/>
      <c r="AQ55" s="296"/>
      <c r="AS55" s="295"/>
      <c r="AT55" s="296"/>
      <c r="AV55" s="295"/>
      <c r="AW55" s="296"/>
      <c r="AY55" s="295"/>
      <c r="AZ55" s="296"/>
      <c r="BB55" s="295"/>
      <c r="BC55" s="296"/>
      <c r="BE55" s="295"/>
      <c r="BF55" s="296"/>
      <c r="BH55" s="295"/>
      <c r="BI55" s="296"/>
      <c r="BK55" s="295"/>
      <c r="BL55" s="296"/>
      <c r="BN55" s="295"/>
      <c r="BO55" s="296"/>
      <c r="BQ55" s="295"/>
      <c r="BR55" s="296"/>
      <c r="BT55" s="295"/>
      <c r="BU55" s="296"/>
      <c r="BW55" s="295"/>
      <c r="BX55" s="296"/>
      <c r="BZ55" s="295"/>
      <c r="CA55" s="296"/>
      <c r="CC55" s="295"/>
      <c r="CD55" s="296"/>
      <c r="CF55" s="295"/>
      <c r="CG55" s="296"/>
    </row>
    <row r="56" ht="14.25" customHeight="1" outlineLevel="1">
      <c r="A56" s="362" t="s">
        <v>16</v>
      </c>
      <c r="B56" s="363">
        <f>'Ingreso Datos '!L67</f>
        <v>1.063829787</v>
      </c>
      <c r="C56" s="325">
        <f>'Ingreso Datos '!$D$11</f>
        <v>123386</v>
      </c>
      <c r="D56" s="326">
        <f t="shared" si="79"/>
        <v>131261.7021</v>
      </c>
      <c r="E56" s="364" t="str">
        <f>'Ingreso Datos '!M67</f>
        <v/>
      </c>
      <c r="F56" s="325">
        <f>C56+(C56*'Ingreso Datos '!$D$24)</f>
        <v>130789.16</v>
      </c>
      <c r="G56" s="326">
        <f t="shared" si="80"/>
        <v>0</v>
      </c>
      <c r="H56" s="331" t="str">
        <f>'Ingreso Datos '!N67</f>
        <v/>
      </c>
      <c r="I56" s="329">
        <f>F56+(F56*'Ingreso Datos '!$D$24)</f>
        <v>138636.5096</v>
      </c>
      <c r="J56" s="326">
        <f t="shared" si="81"/>
        <v>0</v>
      </c>
      <c r="K56" s="314"/>
      <c r="L56" s="312"/>
      <c r="M56" s="296"/>
      <c r="N56" s="314"/>
      <c r="O56" s="312"/>
      <c r="P56" s="296"/>
      <c r="Q56" s="211"/>
      <c r="R56" s="295"/>
      <c r="S56" s="296"/>
      <c r="T56" s="315"/>
      <c r="U56" s="295"/>
      <c r="V56" s="296"/>
      <c r="W56" s="315"/>
      <c r="X56" s="295"/>
      <c r="Y56" s="296"/>
      <c r="Z56" s="348"/>
      <c r="AA56" s="295"/>
      <c r="AB56" s="283"/>
      <c r="AC56" s="348"/>
      <c r="AD56" s="295"/>
      <c r="AE56" s="283"/>
      <c r="AF56" s="348"/>
      <c r="AG56" s="295"/>
      <c r="AH56" s="283"/>
      <c r="AJ56" s="295"/>
      <c r="AK56" s="296"/>
      <c r="AM56" s="295"/>
      <c r="AN56" s="296"/>
      <c r="AP56" s="295"/>
      <c r="AQ56" s="296"/>
      <c r="AS56" s="295"/>
      <c r="AT56" s="296"/>
      <c r="AV56" s="295"/>
      <c r="AW56" s="296"/>
      <c r="AY56" s="295"/>
      <c r="AZ56" s="296"/>
      <c r="BB56" s="295"/>
      <c r="BC56" s="296"/>
      <c r="BE56" s="295"/>
      <c r="BF56" s="296"/>
      <c r="BH56" s="295"/>
      <c r="BI56" s="296"/>
      <c r="BK56" s="295"/>
      <c r="BL56" s="296"/>
      <c r="BN56" s="295"/>
      <c r="BO56" s="296"/>
      <c r="BQ56" s="295"/>
      <c r="BR56" s="296"/>
      <c r="BT56" s="295"/>
      <c r="BU56" s="296"/>
      <c r="BW56" s="295"/>
      <c r="BX56" s="296"/>
      <c r="BZ56" s="295"/>
      <c r="CA56" s="296"/>
      <c r="CC56" s="295"/>
      <c r="CD56" s="296"/>
      <c r="CF56" s="295"/>
      <c r="CG56" s="296"/>
    </row>
    <row r="57" ht="14.25" customHeight="1" outlineLevel="1">
      <c r="A57" s="362" t="s">
        <v>321</v>
      </c>
      <c r="B57" s="363">
        <f>'Ingreso Datos '!L68</f>
        <v>2.5</v>
      </c>
      <c r="C57" s="325">
        <f>'Ingreso Datos '!$D$11</f>
        <v>123386</v>
      </c>
      <c r="D57" s="326">
        <f t="shared" si="79"/>
        <v>308465</v>
      </c>
      <c r="E57" s="364" t="str">
        <f>'Ingreso Datos '!M68</f>
        <v/>
      </c>
      <c r="F57" s="325">
        <f>C57+(C57*'Ingreso Datos '!$D$24)</f>
        <v>130789.16</v>
      </c>
      <c r="G57" s="326">
        <f t="shared" si="80"/>
        <v>0</v>
      </c>
      <c r="H57" s="331" t="str">
        <f>'Ingreso Datos '!N68</f>
        <v/>
      </c>
      <c r="I57" s="329">
        <f>F57+(F57*'Ingreso Datos '!$D$24)</f>
        <v>138636.5096</v>
      </c>
      <c r="J57" s="326">
        <f t="shared" si="81"/>
        <v>0</v>
      </c>
      <c r="K57" s="314"/>
      <c r="L57" s="312"/>
      <c r="M57" s="296"/>
      <c r="N57" s="314"/>
      <c r="O57" s="312"/>
      <c r="P57" s="296"/>
      <c r="Q57" s="211"/>
      <c r="R57" s="295"/>
      <c r="S57" s="296"/>
      <c r="T57" s="315"/>
      <c r="U57" s="295"/>
      <c r="V57" s="296"/>
      <c r="W57" s="315"/>
      <c r="X57" s="295"/>
      <c r="Y57" s="296"/>
      <c r="Z57" s="348"/>
      <c r="AA57" s="295"/>
      <c r="AB57" s="283"/>
      <c r="AC57" s="348"/>
      <c r="AD57" s="295"/>
      <c r="AE57" s="283"/>
      <c r="AF57" s="348"/>
      <c r="AG57" s="295"/>
      <c r="AH57" s="283"/>
      <c r="AJ57" s="295"/>
      <c r="AK57" s="296"/>
      <c r="AM57" s="295"/>
      <c r="AN57" s="296"/>
      <c r="AP57" s="295"/>
      <c r="AQ57" s="296"/>
      <c r="AS57" s="295"/>
      <c r="AT57" s="296"/>
      <c r="AV57" s="295"/>
      <c r="AW57" s="296"/>
      <c r="AY57" s="295"/>
      <c r="AZ57" s="296"/>
      <c r="BB57" s="295"/>
      <c r="BC57" s="296"/>
      <c r="BE57" s="295"/>
      <c r="BF57" s="296"/>
      <c r="BH57" s="295"/>
      <c r="BI57" s="296"/>
      <c r="BK57" s="295"/>
      <c r="BL57" s="296"/>
      <c r="BN57" s="295"/>
      <c r="BO57" s="296"/>
      <c r="BQ57" s="295"/>
      <c r="BR57" s="296"/>
      <c r="BT57" s="295"/>
      <c r="BU57" s="296"/>
      <c r="BW57" s="295"/>
      <c r="BX57" s="296"/>
      <c r="BZ57" s="295"/>
      <c r="CA57" s="296"/>
      <c r="CC57" s="295"/>
      <c r="CD57" s="296"/>
      <c r="CF57" s="295"/>
      <c r="CG57" s="296"/>
    </row>
    <row r="58" ht="14.25" customHeight="1" outlineLevel="1">
      <c r="A58" s="362" t="s">
        <v>322</v>
      </c>
      <c r="B58" s="363">
        <f>'Ingreso Datos '!L69</f>
        <v>5</v>
      </c>
      <c r="C58" s="325">
        <f>'Ingreso Datos '!$D$11</f>
        <v>123386</v>
      </c>
      <c r="D58" s="326">
        <f t="shared" si="79"/>
        <v>616930</v>
      </c>
      <c r="E58" s="364" t="str">
        <f>'Ingreso Datos '!M69</f>
        <v/>
      </c>
      <c r="F58" s="325">
        <f>C58+(C58*'Ingreso Datos '!$D$24)</f>
        <v>130789.16</v>
      </c>
      <c r="G58" s="326">
        <f t="shared" si="80"/>
        <v>0</v>
      </c>
      <c r="H58" s="331" t="str">
        <f>'Ingreso Datos '!N69</f>
        <v/>
      </c>
      <c r="I58" s="329">
        <f>F58+(F58*'Ingreso Datos '!$D$24)</f>
        <v>138636.5096</v>
      </c>
      <c r="J58" s="326">
        <f t="shared" si="81"/>
        <v>0</v>
      </c>
      <c r="K58" s="314"/>
      <c r="L58" s="312"/>
      <c r="M58" s="296"/>
      <c r="N58" s="314"/>
      <c r="O58" s="312"/>
      <c r="P58" s="296"/>
      <c r="Q58" s="211"/>
      <c r="R58" s="295"/>
      <c r="S58" s="296"/>
      <c r="T58" s="315"/>
      <c r="U58" s="295"/>
      <c r="V58" s="296"/>
      <c r="W58" s="315"/>
      <c r="X58" s="295"/>
      <c r="Y58" s="296"/>
      <c r="Z58" s="348"/>
      <c r="AA58" s="295"/>
      <c r="AB58" s="283"/>
      <c r="AC58" s="348"/>
      <c r="AD58" s="295"/>
      <c r="AE58" s="283"/>
      <c r="AF58" s="348"/>
      <c r="AG58" s="295"/>
      <c r="AH58" s="283"/>
      <c r="AJ58" s="295"/>
      <c r="AK58" s="296"/>
      <c r="AM58" s="295"/>
      <c r="AN58" s="296"/>
      <c r="AP58" s="295"/>
      <c r="AQ58" s="296"/>
      <c r="AS58" s="295"/>
      <c r="AT58" s="296"/>
      <c r="AV58" s="295"/>
      <c r="AW58" s="296"/>
      <c r="AY58" s="295"/>
      <c r="AZ58" s="296"/>
      <c r="BB58" s="295"/>
      <c r="BC58" s="296"/>
      <c r="BE58" s="295"/>
      <c r="BF58" s="296"/>
      <c r="BH58" s="295"/>
      <c r="BI58" s="296"/>
      <c r="BK58" s="295"/>
      <c r="BL58" s="296"/>
      <c r="BN58" s="295"/>
      <c r="BO58" s="296"/>
      <c r="BQ58" s="295"/>
      <c r="BR58" s="296"/>
      <c r="BT58" s="295"/>
      <c r="BU58" s="296"/>
      <c r="BW58" s="295"/>
      <c r="BX58" s="296"/>
      <c r="BZ58" s="295"/>
      <c r="CA58" s="296"/>
      <c r="CC58" s="295"/>
      <c r="CD58" s="296"/>
      <c r="CF58" s="295"/>
      <c r="CG58" s="296"/>
    </row>
    <row r="59" ht="14.25" customHeight="1" outlineLevel="1">
      <c r="A59" s="362" t="s">
        <v>323</v>
      </c>
      <c r="B59" s="363">
        <f>'Ingreso Datos '!L70</f>
        <v>2.5</v>
      </c>
      <c r="C59" s="325">
        <f>'Ingreso Datos '!$D$11</f>
        <v>123386</v>
      </c>
      <c r="D59" s="326">
        <f t="shared" si="79"/>
        <v>308465</v>
      </c>
      <c r="E59" s="364" t="str">
        <f>'Ingreso Datos '!M70</f>
        <v/>
      </c>
      <c r="F59" s="325">
        <f>C59+(C59*'Ingreso Datos '!$D$24)</f>
        <v>130789.16</v>
      </c>
      <c r="G59" s="326">
        <f t="shared" si="80"/>
        <v>0</v>
      </c>
      <c r="H59" s="331" t="str">
        <f>'Ingreso Datos '!N70</f>
        <v/>
      </c>
      <c r="I59" s="329">
        <f>F59+(F59*'Ingreso Datos '!$D$24)</f>
        <v>138636.5096</v>
      </c>
      <c r="J59" s="326">
        <f t="shared" si="81"/>
        <v>0</v>
      </c>
      <c r="K59" s="314"/>
      <c r="L59" s="312"/>
      <c r="M59" s="296"/>
      <c r="N59" s="314"/>
      <c r="O59" s="312"/>
      <c r="P59" s="296"/>
      <c r="Q59" s="211"/>
      <c r="R59" s="295"/>
      <c r="S59" s="296"/>
      <c r="T59" s="315"/>
      <c r="U59" s="295"/>
      <c r="V59" s="296"/>
      <c r="W59" s="315"/>
      <c r="X59" s="295"/>
      <c r="Y59" s="296"/>
      <c r="Z59" s="348"/>
      <c r="AA59" s="295"/>
      <c r="AB59" s="283"/>
      <c r="AC59" s="348"/>
      <c r="AD59" s="295"/>
      <c r="AE59" s="283"/>
      <c r="AF59" s="348"/>
      <c r="AG59" s="295"/>
      <c r="AH59" s="283"/>
      <c r="AJ59" s="295"/>
      <c r="AK59" s="296"/>
      <c r="AM59" s="295"/>
      <c r="AN59" s="296"/>
      <c r="AP59" s="295"/>
      <c r="AQ59" s="296"/>
      <c r="AS59" s="295"/>
      <c r="AT59" s="296"/>
      <c r="AV59" s="295"/>
      <c r="AW59" s="296"/>
      <c r="AY59" s="295"/>
      <c r="AZ59" s="296"/>
      <c r="BB59" s="295"/>
      <c r="BC59" s="296"/>
      <c r="BE59" s="295"/>
      <c r="BF59" s="296"/>
      <c r="BH59" s="295"/>
      <c r="BI59" s="296"/>
      <c r="BK59" s="295"/>
      <c r="BL59" s="296"/>
      <c r="BN59" s="295"/>
      <c r="BO59" s="296"/>
      <c r="BQ59" s="295"/>
      <c r="BR59" s="296"/>
      <c r="BT59" s="295"/>
      <c r="BU59" s="296"/>
      <c r="BW59" s="295"/>
      <c r="BX59" s="296"/>
      <c r="BZ59" s="295"/>
      <c r="CA59" s="296"/>
      <c r="CC59" s="295"/>
      <c r="CD59" s="296"/>
      <c r="CF59" s="295"/>
      <c r="CG59" s="296"/>
    </row>
    <row r="60" ht="14.25" customHeight="1" outlineLevel="1">
      <c r="A60" s="362" t="s">
        <v>324</v>
      </c>
      <c r="B60" s="363">
        <f>'Ingreso Datos '!L71</f>
        <v>2.5</v>
      </c>
      <c r="C60" s="325">
        <f>'Ingreso Datos '!$D$11</f>
        <v>123386</v>
      </c>
      <c r="D60" s="326">
        <f t="shared" si="79"/>
        <v>308465</v>
      </c>
      <c r="E60" s="364" t="str">
        <f>'Ingreso Datos '!M71</f>
        <v/>
      </c>
      <c r="F60" s="325">
        <f>C60+(C60*'Ingreso Datos '!$D$24)</f>
        <v>130789.16</v>
      </c>
      <c r="G60" s="326">
        <f t="shared" si="80"/>
        <v>0</v>
      </c>
      <c r="H60" s="331" t="str">
        <f>'Ingreso Datos '!N71</f>
        <v/>
      </c>
      <c r="I60" s="329">
        <f>F60+(F60*'Ingreso Datos '!$D$24)</f>
        <v>138636.5096</v>
      </c>
      <c r="J60" s="326">
        <f t="shared" si="81"/>
        <v>0</v>
      </c>
      <c r="K60" s="314"/>
      <c r="L60" s="312"/>
      <c r="M60" s="296"/>
      <c r="N60" s="314"/>
      <c r="O60" s="312"/>
      <c r="P60" s="296"/>
      <c r="Q60" s="211"/>
      <c r="R60" s="295"/>
      <c r="S60" s="296"/>
      <c r="T60" s="315"/>
      <c r="U60" s="295"/>
      <c r="V60" s="296"/>
      <c r="W60" s="315"/>
      <c r="X60" s="295"/>
      <c r="Y60" s="296"/>
      <c r="Z60" s="348"/>
      <c r="AA60" s="295"/>
      <c r="AB60" s="283"/>
      <c r="AC60" s="348"/>
      <c r="AD60" s="295"/>
      <c r="AE60" s="283"/>
      <c r="AF60" s="348"/>
      <c r="AG60" s="295"/>
      <c r="AH60" s="283"/>
      <c r="AJ60" s="295"/>
      <c r="AK60" s="296"/>
      <c r="AM60" s="295"/>
      <c r="AN60" s="296"/>
      <c r="AP60" s="295"/>
      <c r="AQ60" s="296"/>
      <c r="AS60" s="295"/>
      <c r="AT60" s="296"/>
      <c r="AV60" s="295"/>
      <c r="AW60" s="296"/>
      <c r="AY60" s="295"/>
      <c r="AZ60" s="296"/>
      <c r="BB60" s="295"/>
      <c r="BC60" s="296"/>
      <c r="BE60" s="295"/>
      <c r="BF60" s="296"/>
      <c r="BH60" s="295"/>
      <c r="BI60" s="296"/>
      <c r="BK60" s="295"/>
      <c r="BL60" s="296"/>
      <c r="BN60" s="295"/>
      <c r="BO60" s="296"/>
      <c r="BQ60" s="295"/>
      <c r="BR60" s="296"/>
      <c r="BT60" s="295"/>
      <c r="BU60" s="296"/>
      <c r="BW60" s="295"/>
      <c r="BX60" s="296"/>
      <c r="BZ60" s="295"/>
      <c r="CA60" s="296"/>
      <c r="CC60" s="295"/>
      <c r="CD60" s="296"/>
      <c r="CF60" s="295"/>
      <c r="CG60" s="296"/>
    </row>
    <row r="61" ht="14.25" customHeight="1" outlineLevel="1">
      <c r="A61" s="365" t="s">
        <v>325</v>
      </c>
      <c r="B61" s="363">
        <v>0.0</v>
      </c>
      <c r="C61" s="325">
        <f>'Ingreso Datos '!$D$11</f>
        <v>123386</v>
      </c>
      <c r="D61" s="326">
        <f t="shared" si="79"/>
        <v>0</v>
      </c>
      <c r="E61" s="364">
        <f>'Ingreso Datos '!M72</f>
        <v>3.75</v>
      </c>
      <c r="F61" s="325">
        <f>C61+(C61*'Ingreso Datos '!$D$24)</f>
        <v>130789.16</v>
      </c>
      <c r="G61" s="326">
        <f t="shared" si="80"/>
        <v>490459.35</v>
      </c>
      <c r="H61" s="331">
        <f>'Ingreso Datos '!N72</f>
        <v>5</v>
      </c>
      <c r="I61" s="329">
        <f>F61+(F61*'Ingreso Datos '!$D$24)</f>
        <v>138636.5096</v>
      </c>
      <c r="J61" s="326">
        <f t="shared" si="81"/>
        <v>693182.548</v>
      </c>
      <c r="K61" s="314"/>
      <c r="L61" s="312"/>
      <c r="M61" s="296"/>
      <c r="N61" s="314"/>
      <c r="O61" s="312"/>
      <c r="P61" s="296"/>
      <c r="Q61" s="211"/>
      <c r="R61" s="295"/>
      <c r="S61" s="296"/>
      <c r="T61" s="315"/>
      <c r="U61" s="295"/>
      <c r="V61" s="296"/>
      <c r="W61" s="315"/>
      <c r="X61" s="295"/>
      <c r="Y61" s="296"/>
      <c r="Z61" s="348"/>
      <c r="AA61" s="295"/>
      <c r="AB61" s="283"/>
      <c r="AC61" s="348"/>
      <c r="AD61" s="295"/>
      <c r="AE61" s="283"/>
      <c r="AF61" s="348"/>
      <c r="AG61" s="295"/>
      <c r="AH61" s="283"/>
      <c r="AJ61" s="295"/>
      <c r="AK61" s="296"/>
      <c r="AM61" s="295"/>
      <c r="AN61" s="296"/>
      <c r="AP61" s="295"/>
      <c r="AQ61" s="296"/>
      <c r="AS61" s="295"/>
      <c r="AT61" s="296"/>
      <c r="AV61" s="295"/>
      <c r="AW61" s="296"/>
      <c r="AY61" s="295"/>
      <c r="AZ61" s="296"/>
      <c r="BB61" s="295"/>
      <c r="BC61" s="296"/>
      <c r="BE61" s="295"/>
      <c r="BF61" s="296"/>
      <c r="BH61" s="295"/>
      <c r="BI61" s="296"/>
      <c r="BK61" s="295"/>
      <c r="BL61" s="296"/>
      <c r="BN61" s="295"/>
      <c r="BO61" s="296"/>
      <c r="BQ61" s="295"/>
      <c r="BR61" s="296"/>
      <c r="BT61" s="295"/>
      <c r="BU61" s="296"/>
      <c r="BW61" s="295"/>
      <c r="BX61" s="296"/>
      <c r="BZ61" s="295"/>
      <c r="CA61" s="296"/>
      <c r="CC61" s="295"/>
      <c r="CD61" s="296"/>
      <c r="CF61" s="295"/>
      <c r="CG61" s="296"/>
    </row>
    <row r="62" ht="14.25" customHeight="1" outlineLevel="1">
      <c r="A62" s="365" t="s">
        <v>326</v>
      </c>
      <c r="B62" s="363">
        <v>0.0</v>
      </c>
      <c r="C62" s="325">
        <f>'Ingreso Datos '!$D$11</f>
        <v>123386</v>
      </c>
      <c r="D62" s="326">
        <f t="shared" si="79"/>
        <v>0</v>
      </c>
      <c r="E62" s="364">
        <f>'Ingreso Datos '!M73</f>
        <v>2.4</v>
      </c>
      <c r="F62" s="325">
        <f>C62+(C62*'Ingreso Datos '!$D$24)</f>
        <v>130789.16</v>
      </c>
      <c r="G62" s="326">
        <f t="shared" si="80"/>
        <v>313893.984</v>
      </c>
      <c r="H62" s="331">
        <f>'Ingreso Datos '!N73</f>
        <v>2.4</v>
      </c>
      <c r="I62" s="329">
        <f>F62+(F62*'Ingreso Datos '!$D$24)</f>
        <v>138636.5096</v>
      </c>
      <c r="J62" s="326">
        <f t="shared" si="81"/>
        <v>332727.623</v>
      </c>
      <c r="K62" s="314"/>
      <c r="L62" s="312"/>
      <c r="M62" s="296"/>
      <c r="N62" s="314"/>
      <c r="O62" s="312"/>
      <c r="P62" s="296"/>
      <c r="Q62" s="211"/>
      <c r="R62" s="295"/>
      <c r="S62" s="296"/>
      <c r="T62" s="315"/>
      <c r="U62" s="295"/>
      <c r="V62" s="296"/>
      <c r="W62" s="315"/>
      <c r="X62" s="295"/>
      <c r="Y62" s="296"/>
      <c r="Z62" s="348"/>
      <c r="AA62" s="295"/>
      <c r="AB62" s="283"/>
      <c r="AC62" s="348"/>
      <c r="AD62" s="295"/>
      <c r="AE62" s="283"/>
      <c r="AF62" s="348"/>
      <c r="AG62" s="295"/>
      <c r="AH62" s="283"/>
      <c r="AJ62" s="295"/>
      <c r="AK62" s="296"/>
      <c r="AM62" s="295"/>
      <c r="AN62" s="296"/>
      <c r="AP62" s="295"/>
      <c r="AQ62" s="296"/>
      <c r="AS62" s="295"/>
      <c r="AT62" s="296"/>
      <c r="AV62" s="295"/>
      <c r="AW62" s="296"/>
      <c r="AY62" s="295"/>
      <c r="AZ62" s="296"/>
      <c r="BB62" s="295"/>
      <c r="BC62" s="296"/>
      <c r="BE62" s="295"/>
      <c r="BF62" s="296"/>
      <c r="BH62" s="295"/>
      <c r="BI62" s="296"/>
      <c r="BK62" s="295"/>
      <c r="BL62" s="296"/>
      <c r="BN62" s="295"/>
      <c r="BO62" s="296"/>
      <c r="BQ62" s="295"/>
      <c r="BR62" s="296"/>
      <c r="BT62" s="295"/>
      <c r="BU62" s="296"/>
      <c r="BW62" s="295"/>
      <c r="BX62" s="296"/>
      <c r="BZ62" s="295"/>
      <c r="CA62" s="296"/>
      <c r="CC62" s="295"/>
      <c r="CD62" s="296"/>
      <c r="CF62" s="295"/>
      <c r="CG62" s="296"/>
    </row>
    <row r="63" ht="14.25" customHeight="1" outlineLevel="1">
      <c r="A63" s="365" t="s">
        <v>78</v>
      </c>
      <c r="B63" s="363">
        <v>0.0</v>
      </c>
      <c r="C63" s="325">
        <f>'Ingreso Datos '!$D$11</f>
        <v>123386</v>
      </c>
      <c r="D63" s="326">
        <f t="shared" si="79"/>
        <v>0</v>
      </c>
      <c r="E63" s="364">
        <f>'Ingreso Datos '!M74</f>
        <v>2</v>
      </c>
      <c r="F63" s="325">
        <f>C63+(C63*'Ingreso Datos '!$D$24)</f>
        <v>130789.16</v>
      </c>
      <c r="G63" s="326">
        <f t="shared" si="80"/>
        <v>261578.32</v>
      </c>
      <c r="H63" s="331">
        <f>'Ingreso Datos '!N74</f>
        <v>2</v>
      </c>
      <c r="I63" s="329">
        <f>F63+(F63*'Ingreso Datos '!$D$24)</f>
        <v>138636.5096</v>
      </c>
      <c r="J63" s="326">
        <f t="shared" si="81"/>
        <v>277273.0192</v>
      </c>
      <c r="K63" s="314"/>
      <c r="L63" s="312"/>
      <c r="M63" s="296"/>
      <c r="N63" s="314"/>
      <c r="O63" s="312"/>
      <c r="P63" s="296"/>
      <c r="Q63" s="211"/>
      <c r="R63" s="295"/>
      <c r="S63" s="296"/>
      <c r="T63" s="315"/>
      <c r="U63" s="295"/>
      <c r="V63" s="296"/>
      <c r="W63" s="315"/>
      <c r="X63" s="295"/>
      <c r="Y63" s="296"/>
      <c r="Z63" s="348"/>
      <c r="AA63" s="295"/>
      <c r="AB63" s="283"/>
      <c r="AC63" s="348"/>
      <c r="AD63" s="295"/>
      <c r="AE63" s="283"/>
      <c r="AF63" s="348"/>
      <c r="AG63" s="295"/>
      <c r="AH63" s="283"/>
      <c r="AJ63" s="295"/>
      <c r="AK63" s="296"/>
      <c r="AM63" s="295"/>
      <c r="AN63" s="296"/>
      <c r="AP63" s="295"/>
      <c r="AQ63" s="296"/>
      <c r="AS63" s="295"/>
      <c r="AT63" s="296"/>
      <c r="AV63" s="295"/>
      <c r="AW63" s="296"/>
      <c r="AY63" s="295"/>
      <c r="AZ63" s="296"/>
      <c r="BB63" s="295"/>
      <c r="BC63" s="296"/>
      <c r="BE63" s="295"/>
      <c r="BF63" s="296"/>
      <c r="BH63" s="295"/>
      <c r="BI63" s="296"/>
      <c r="BK63" s="295"/>
      <c r="BL63" s="296"/>
      <c r="BN63" s="295"/>
      <c r="BO63" s="296"/>
      <c r="BQ63" s="295"/>
      <c r="BR63" s="296"/>
      <c r="BT63" s="295"/>
      <c r="BU63" s="296"/>
      <c r="BW63" s="295"/>
      <c r="BX63" s="296"/>
      <c r="BZ63" s="295"/>
      <c r="CA63" s="296"/>
      <c r="CC63" s="295"/>
      <c r="CD63" s="296"/>
      <c r="CF63" s="295"/>
      <c r="CG63" s="296"/>
    </row>
    <row r="64" ht="14.25" customHeight="1" outlineLevel="1">
      <c r="A64" s="365" t="s">
        <v>327</v>
      </c>
      <c r="B64" s="363">
        <v>0.0</v>
      </c>
      <c r="C64" s="325">
        <f>'Ingreso Datos '!$D$11</f>
        <v>123386</v>
      </c>
      <c r="D64" s="326">
        <f t="shared" si="79"/>
        <v>0</v>
      </c>
      <c r="E64" s="364">
        <f>'Ingreso Datos '!M75</f>
        <v>1.666666667</v>
      </c>
      <c r="F64" s="325">
        <f>C64+(C64*'Ingreso Datos '!$D$24)</f>
        <v>130789.16</v>
      </c>
      <c r="G64" s="326">
        <f t="shared" si="80"/>
        <v>217981.9333</v>
      </c>
      <c r="H64" s="331">
        <f>'Ingreso Datos '!N75</f>
        <v>1.666666667</v>
      </c>
      <c r="I64" s="329">
        <f>F64+(F64*'Ingreso Datos '!$D$24)</f>
        <v>138636.5096</v>
      </c>
      <c r="J64" s="326">
        <f t="shared" si="81"/>
        <v>231060.8493</v>
      </c>
      <c r="K64" s="314"/>
      <c r="L64" s="312"/>
      <c r="M64" s="296"/>
      <c r="N64" s="314"/>
      <c r="O64" s="312"/>
      <c r="P64" s="296"/>
      <c r="Q64" s="211"/>
      <c r="R64" s="295"/>
      <c r="S64" s="296"/>
      <c r="T64" s="315"/>
      <c r="U64" s="295"/>
      <c r="V64" s="296"/>
      <c r="W64" s="315"/>
      <c r="X64" s="295"/>
      <c r="Y64" s="296"/>
      <c r="Z64" s="348"/>
      <c r="AA64" s="295"/>
      <c r="AB64" s="283"/>
      <c r="AC64" s="348"/>
      <c r="AD64" s="295"/>
      <c r="AE64" s="283"/>
      <c r="AF64" s="348"/>
      <c r="AG64" s="295"/>
      <c r="AH64" s="283"/>
      <c r="AJ64" s="295"/>
      <c r="AK64" s="296"/>
      <c r="AM64" s="295"/>
      <c r="AN64" s="296"/>
      <c r="AP64" s="295"/>
      <c r="AQ64" s="296"/>
      <c r="AS64" s="295"/>
      <c r="AT64" s="296"/>
      <c r="AV64" s="295"/>
      <c r="AW64" s="296"/>
      <c r="AY64" s="295"/>
      <c r="AZ64" s="296"/>
      <c r="BB64" s="295"/>
      <c r="BC64" s="296"/>
      <c r="BE64" s="295"/>
      <c r="BF64" s="296"/>
      <c r="BH64" s="295"/>
      <c r="BI64" s="296"/>
      <c r="BK64" s="295"/>
      <c r="BL64" s="296"/>
      <c r="BN64" s="295"/>
      <c r="BO64" s="296"/>
      <c r="BQ64" s="295"/>
      <c r="BR64" s="296"/>
      <c r="BT64" s="295"/>
      <c r="BU64" s="296"/>
      <c r="BW64" s="295"/>
      <c r="BX64" s="296"/>
      <c r="BZ64" s="295"/>
      <c r="CA64" s="296"/>
      <c r="CC64" s="295"/>
      <c r="CD64" s="296"/>
      <c r="CF64" s="295"/>
      <c r="CG64" s="296"/>
    </row>
    <row r="65" ht="14.25" customHeight="1" outlineLevel="1">
      <c r="A65" s="365" t="s">
        <v>80</v>
      </c>
      <c r="B65" s="363">
        <v>0.0</v>
      </c>
      <c r="C65" s="325">
        <f>'Ingreso Datos '!$D$11</f>
        <v>123386</v>
      </c>
      <c r="D65" s="326">
        <f t="shared" si="79"/>
        <v>0</v>
      </c>
      <c r="E65" s="364">
        <f>'Ingreso Datos '!M76</f>
        <v>3.125</v>
      </c>
      <c r="F65" s="325">
        <f>C65+(C65*'Ingreso Datos '!$D$24)</f>
        <v>130789.16</v>
      </c>
      <c r="G65" s="326">
        <f t="shared" si="80"/>
        <v>408716.125</v>
      </c>
      <c r="H65" s="331">
        <f>'Ingreso Datos '!N76</f>
        <v>3.1</v>
      </c>
      <c r="I65" s="329">
        <f>F65+(F65*'Ingreso Datos '!$D$24)</f>
        <v>138636.5096</v>
      </c>
      <c r="J65" s="326">
        <f t="shared" si="81"/>
        <v>429773.1798</v>
      </c>
      <c r="K65" s="314"/>
      <c r="L65" s="312"/>
      <c r="M65" s="296"/>
      <c r="N65" s="314"/>
      <c r="O65" s="312"/>
      <c r="P65" s="296"/>
      <c r="Q65" s="211"/>
      <c r="R65" s="295"/>
      <c r="S65" s="296"/>
      <c r="T65" s="315"/>
      <c r="U65" s="295"/>
      <c r="V65" s="296"/>
      <c r="W65" s="315"/>
      <c r="X65" s="295"/>
      <c r="Y65" s="296"/>
      <c r="Z65" s="348"/>
      <c r="AA65" s="295"/>
      <c r="AB65" s="283"/>
      <c r="AC65" s="348"/>
      <c r="AD65" s="295"/>
      <c r="AE65" s="283"/>
      <c r="AF65" s="348"/>
      <c r="AG65" s="295"/>
      <c r="AH65" s="283"/>
      <c r="AJ65" s="295"/>
      <c r="AK65" s="296"/>
      <c r="AM65" s="295"/>
      <c r="AN65" s="296"/>
      <c r="AP65" s="295"/>
      <c r="AQ65" s="296"/>
      <c r="AS65" s="295"/>
      <c r="AT65" s="296"/>
      <c r="AV65" s="295"/>
      <c r="AW65" s="296"/>
      <c r="AY65" s="295"/>
      <c r="AZ65" s="296"/>
      <c r="BB65" s="295"/>
      <c r="BC65" s="296"/>
      <c r="BE65" s="295"/>
      <c r="BF65" s="296"/>
      <c r="BH65" s="295"/>
      <c r="BI65" s="296"/>
      <c r="BK65" s="295"/>
      <c r="BL65" s="296"/>
      <c r="BN65" s="295"/>
      <c r="BO65" s="296"/>
      <c r="BQ65" s="295"/>
      <c r="BR65" s="296"/>
      <c r="BT65" s="295"/>
      <c r="BU65" s="296"/>
      <c r="BW65" s="295"/>
      <c r="BX65" s="296"/>
      <c r="BZ65" s="295"/>
      <c r="CA65" s="296"/>
      <c r="CC65" s="295"/>
      <c r="CD65" s="296"/>
      <c r="CF65" s="295"/>
      <c r="CG65" s="296"/>
    </row>
    <row r="66" ht="14.25" customHeight="1" outlineLevel="1">
      <c r="A66" s="365" t="s">
        <v>328</v>
      </c>
      <c r="B66" s="363">
        <v>0.0</v>
      </c>
      <c r="C66" s="325">
        <f>'Ingreso Datos '!$D$11</f>
        <v>123386</v>
      </c>
      <c r="D66" s="326">
        <f t="shared" si="79"/>
        <v>0</v>
      </c>
      <c r="E66" s="364">
        <f>'Ingreso Datos '!M77</f>
        <v>1</v>
      </c>
      <c r="F66" s="325">
        <f>C66+(C66*'Ingreso Datos '!$D$24)</f>
        <v>130789.16</v>
      </c>
      <c r="G66" s="326">
        <f t="shared" si="80"/>
        <v>130789.16</v>
      </c>
      <c r="H66" s="331">
        <f>'Ingreso Datos '!N77</f>
        <v>1</v>
      </c>
      <c r="I66" s="329">
        <f>F66+(F66*'Ingreso Datos '!$D$24)</f>
        <v>138636.5096</v>
      </c>
      <c r="J66" s="326">
        <f t="shared" si="81"/>
        <v>138636.5096</v>
      </c>
      <c r="K66" s="314"/>
      <c r="L66" s="312"/>
      <c r="M66" s="296"/>
      <c r="N66" s="314"/>
      <c r="O66" s="312"/>
      <c r="P66" s="296"/>
      <c r="Q66" s="211"/>
      <c r="R66" s="295"/>
      <c r="S66" s="296"/>
      <c r="T66" s="315"/>
      <c r="U66" s="295"/>
      <c r="V66" s="296"/>
      <c r="W66" s="315"/>
      <c r="X66" s="295"/>
      <c r="Y66" s="296"/>
      <c r="Z66" s="348"/>
      <c r="AA66" s="295"/>
      <c r="AB66" s="283"/>
      <c r="AC66" s="348"/>
      <c r="AD66" s="295"/>
      <c r="AE66" s="283"/>
      <c r="AF66" s="348"/>
      <c r="AG66" s="295"/>
      <c r="AH66" s="283"/>
      <c r="AJ66" s="295"/>
      <c r="AK66" s="296"/>
      <c r="AM66" s="295"/>
      <c r="AN66" s="296"/>
      <c r="AP66" s="295"/>
      <c r="AQ66" s="296"/>
      <c r="AS66" s="295"/>
      <c r="AT66" s="296"/>
      <c r="AV66" s="295"/>
      <c r="AW66" s="296"/>
      <c r="AY66" s="295"/>
      <c r="AZ66" s="296"/>
      <c r="BB66" s="295"/>
      <c r="BC66" s="296"/>
      <c r="BE66" s="295"/>
      <c r="BF66" s="296"/>
      <c r="BH66" s="295"/>
      <c r="BI66" s="296"/>
      <c r="BK66" s="295"/>
      <c r="BL66" s="296"/>
      <c r="BN66" s="295"/>
      <c r="BO66" s="296"/>
      <c r="BQ66" s="295"/>
      <c r="BR66" s="296"/>
      <c r="BT66" s="295"/>
      <c r="BU66" s="296"/>
      <c r="BW66" s="295"/>
      <c r="BX66" s="296"/>
      <c r="BZ66" s="295"/>
      <c r="CA66" s="296"/>
      <c r="CC66" s="295"/>
      <c r="CD66" s="296"/>
      <c r="CF66" s="295"/>
      <c r="CG66" s="296"/>
    </row>
    <row r="67" ht="14.25" customHeight="1" outlineLevel="1">
      <c r="A67" s="365" t="s">
        <v>82</v>
      </c>
      <c r="B67" s="363">
        <v>0.0</v>
      </c>
      <c r="C67" s="325">
        <f>'Ingreso Datos '!$D$11</f>
        <v>123386</v>
      </c>
      <c r="D67" s="326">
        <f t="shared" si="79"/>
        <v>0</v>
      </c>
      <c r="E67" s="364">
        <f>'Ingreso Datos '!M78</f>
        <v>2</v>
      </c>
      <c r="F67" s="325">
        <f>C67+(C67*'Ingreso Datos '!$D$24)</f>
        <v>130789.16</v>
      </c>
      <c r="G67" s="326">
        <f t="shared" si="80"/>
        <v>261578.32</v>
      </c>
      <c r="H67" s="331">
        <f>'Ingreso Datos '!N78</f>
        <v>2</v>
      </c>
      <c r="I67" s="329">
        <f>F67+(F67*'Ingreso Datos '!$D$24)</f>
        <v>138636.5096</v>
      </c>
      <c r="J67" s="326">
        <f t="shared" si="81"/>
        <v>277273.0192</v>
      </c>
      <c r="K67" s="314"/>
      <c r="L67" s="312"/>
      <c r="M67" s="296"/>
      <c r="N67" s="314"/>
      <c r="O67" s="312"/>
      <c r="P67" s="296"/>
      <c r="Q67" s="211"/>
      <c r="R67" s="295"/>
      <c r="S67" s="296"/>
      <c r="T67" s="315"/>
      <c r="U67" s="295"/>
      <c r="V67" s="296"/>
      <c r="W67" s="315"/>
      <c r="X67" s="295"/>
      <c r="Y67" s="296"/>
      <c r="Z67" s="348"/>
      <c r="AA67" s="295"/>
      <c r="AB67" s="283"/>
      <c r="AC67" s="348"/>
      <c r="AD67" s="295"/>
      <c r="AE67" s="283"/>
      <c r="AF67" s="348"/>
      <c r="AG67" s="295"/>
      <c r="AH67" s="283"/>
      <c r="AJ67" s="295"/>
      <c r="AK67" s="296"/>
      <c r="AM67" s="295"/>
      <c r="AN67" s="296"/>
      <c r="AP67" s="295"/>
      <c r="AQ67" s="296"/>
      <c r="AS67" s="295"/>
      <c r="AT67" s="296"/>
      <c r="AV67" s="295"/>
      <c r="AW67" s="296"/>
      <c r="AY67" s="295"/>
      <c r="AZ67" s="296"/>
      <c r="BB67" s="295"/>
      <c r="BC67" s="296"/>
      <c r="BE67" s="295"/>
      <c r="BF67" s="296"/>
      <c r="BH67" s="295"/>
      <c r="BI67" s="296"/>
      <c r="BK67" s="295"/>
      <c r="BL67" s="296"/>
      <c r="BN67" s="295"/>
      <c r="BO67" s="296"/>
      <c r="BQ67" s="295"/>
      <c r="BR67" s="296"/>
      <c r="BT67" s="295"/>
      <c r="BU67" s="296"/>
      <c r="BW67" s="295"/>
      <c r="BX67" s="296"/>
      <c r="BZ67" s="295"/>
      <c r="CA67" s="296"/>
      <c r="CC67" s="295"/>
      <c r="CD67" s="296"/>
      <c r="CF67" s="295"/>
      <c r="CG67" s="296"/>
    </row>
    <row r="68" ht="14.25" customHeight="1" outlineLevel="1">
      <c r="A68" s="365" t="s">
        <v>329</v>
      </c>
      <c r="B68" s="363">
        <v>0.0</v>
      </c>
      <c r="C68" s="325">
        <f>'Ingreso Datos '!$D$11</f>
        <v>123386</v>
      </c>
      <c r="D68" s="326">
        <f t="shared" si="79"/>
        <v>0</v>
      </c>
      <c r="E68" s="364" t="str">
        <f>'Ingreso Datos '!M79</f>
        <v/>
      </c>
      <c r="F68" s="325">
        <f>C68+(C68*'Ingreso Datos '!$D$24)</f>
        <v>130789.16</v>
      </c>
      <c r="G68" s="326">
        <f t="shared" si="80"/>
        <v>0</v>
      </c>
      <c r="H68" s="331" t="str">
        <f>'Ingreso Datos '!N79</f>
        <v/>
      </c>
      <c r="I68" s="329">
        <f>F68+(F68*'Ingreso Datos '!$D$24)</f>
        <v>138636.5096</v>
      </c>
      <c r="J68" s="326">
        <f t="shared" si="81"/>
        <v>0</v>
      </c>
      <c r="K68" s="314"/>
      <c r="L68" s="312"/>
      <c r="M68" s="296"/>
      <c r="N68" s="314"/>
      <c r="O68" s="312"/>
      <c r="P68" s="296"/>
      <c r="Q68" s="211"/>
      <c r="R68" s="295"/>
      <c r="S68" s="296"/>
      <c r="T68" s="315"/>
      <c r="U68" s="295"/>
      <c r="V68" s="296"/>
      <c r="W68" s="315"/>
      <c r="X68" s="295"/>
      <c r="Y68" s="296"/>
      <c r="Z68" s="348"/>
      <c r="AA68" s="295"/>
      <c r="AB68" s="283"/>
      <c r="AC68" s="348"/>
      <c r="AD68" s="295"/>
      <c r="AE68" s="283"/>
      <c r="AF68" s="348"/>
      <c r="AG68" s="295"/>
      <c r="AH68" s="283"/>
      <c r="AJ68" s="295"/>
      <c r="AK68" s="296"/>
      <c r="AM68" s="295"/>
      <c r="AN68" s="296"/>
      <c r="AP68" s="295"/>
      <c r="AQ68" s="296"/>
      <c r="AS68" s="295"/>
      <c r="AT68" s="296"/>
      <c r="AV68" s="295"/>
      <c r="AW68" s="296"/>
      <c r="AY68" s="295"/>
      <c r="AZ68" s="296"/>
      <c r="BB68" s="295"/>
      <c r="BC68" s="296"/>
      <c r="BE68" s="295"/>
      <c r="BF68" s="296"/>
      <c r="BH68" s="295"/>
      <c r="BI68" s="296"/>
      <c r="BK68" s="295"/>
      <c r="BL68" s="296"/>
      <c r="BN68" s="295"/>
      <c r="BO68" s="296"/>
      <c r="BQ68" s="295"/>
      <c r="BR68" s="296"/>
      <c r="BT68" s="295"/>
      <c r="BU68" s="296"/>
      <c r="BW68" s="295"/>
      <c r="BX68" s="296"/>
      <c r="BZ68" s="295"/>
      <c r="CA68" s="296"/>
      <c r="CC68" s="295"/>
      <c r="CD68" s="296"/>
      <c r="CF68" s="295"/>
      <c r="CG68" s="296"/>
    </row>
    <row r="69" ht="14.25" customHeight="1" outlineLevel="1">
      <c r="A69" s="366" t="s">
        <v>330</v>
      </c>
      <c r="B69" s="367">
        <f>SUM(B54:B68)</f>
        <v>16.06382979</v>
      </c>
      <c r="C69" s="368"/>
      <c r="D69" s="369">
        <f>SUM(D55:D68)</f>
        <v>1982051.702</v>
      </c>
      <c r="E69" s="370">
        <f>SUM(E54:E68)</f>
        <v>15.94166667</v>
      </c>
      <c r="F69" s="368"/>
      <c r="G69" s="369">
        <f t="shared" ref="G69:H69" si="82">SUM(G54:G68)</f>
        <v>2084997.192</v>
      </c>
      <c r="H69" s="370">
        <f t="shared" si="82"/>
        <v>17.16666667</v>
      </c>
      <c r="I69" s="368"/>
      <c r="J69" s="369">
        <f>SUM(J54:J68)</f>
        <v>2379926.748</v>
      </c>
      <c r="K69" s="314"/>
      <c r="L69" s="312"/>
      <c r="M69" s="296"/>
      <c r="N69" s="314"/>
      <c r="O69" s="312"/>
      <c r="P69" s="296"/>
      <c r="Q69" s="211"/>
      <c r="R69" s="295"/>
      <c r="S69" s="296"/>
      <c r="T69" s="315"/>
      <c r="U69" s="295"/>
      <c r="V69" s="296"/>
      <c r="W69" s="315"/>
      <c r="X69" s="295"/>
      <c r="Y69" s="296"/>
      <c r="Z69" s="348"/>
      <c r="AA69" s="295"/>
      <c r="AB69" s="283"/>
      <c r="AC69" s="348"/>
      <c r="AD69" s="295"/>
      <c r="AE69" s="283"/>
      <c r="AF69" s="348"/>
      <c r="AG69" s="295"/>
      <c r="AH69" s="283"/>
      <c r="AJ69" s="295"/>
      <c r="AK69" s="296"/>
      <c r="AM69" s="295"/>
      <c r="AN69" s="296"/>
      <c r="AP69" s="295"/>
      <c r="AQ69" s="296"/>
      <c r="AS69" s="295"/>
      <c r="AT69" s="296"/>
      <c r="AV69" s="295"/>
      <c r="AW69" s="296"/>
      <c r="AY69" s="295"/>
      <c r="AZ69" s="296"/>
      <c r="BB69" s="295"/>
      <c r="BC69" s="296"/>
      <c r="BE69" s="295"/>
      <c r="BF69" s="296"/>
      <c r="BH69" s="295"/>
      <c r="BI69" s="296"/>
      <c r="BK69" s="295"/>
      <c r="BL69" s="296"/>
      <c r="BN69" s="295"/>
      <c r="BO69" s="296"/>
      <c r="BQ69" s="295"/>
      <c r="BR69" s="296"/>
      <c r="BT69" s="295"/>
      <c r="BU69" s="296"/>
      <c r="BW69" s="295"/>
      <c r="BX69" s="296"/>
      <c r="BZ69" s="295"/>
      <c r="CA69" s="296"/>
      <c r="CC69" s="295"/>
      <c r="CD69" s="296"/>
      <c r="CF69" s="295"/>
      <c r="CG69" s="296"/>
    </row>
    <row r="70" ht="14.25" customHeight="1" outlineLevel="1">
      <c r="A70" s="15"/>
      <c r="B70" s="15"/>
      <c r="C70" s="295"/>
      <c r="D70" s="283"/>
      <c r="E70" s="211"/>
      <c r="F70" s="295"/>
      <c r="G70" s="283"/>
      <c r="H70" s="371"/>
      <c r="I70" s="372"/>
      <c r="J70" s="283"/>
      <c r="K70" s="371"/>
      <c r="L70" s="295"/>
      <c r="M70" s="283"/>
      <c r="N70" s="371"/>
      <c r="O70" s="295"/>
      <c r="P70" s="283"/>
      <c r="Q70" s="211"/>
      <c r="R70" s="295"/>
      <c r="S70" s="283"/>
      <c r="T70" s="315"/>
      <c r="U70" s="295"/>
      <c r="V70" s="283"/>
      <c r="W70" s="315"/>
      <c r="X70" s="295"/>
      <c r="Y70" s="283"/>
      <c r="Z70" s="348"/>
      <c r="AA70" s="295"/>
      <c r="AB70" s="283"/>
      <c r="AC70" s="348"/>
      <c r="AD70" s="295"/>
      <c r="AE70" s="283"/>
      <c r="AF70" s="348"/>
      <c r="AG70" s="295"/>
      <c r="AH70" s="283"/>
      <c r="AJ70" s="295"/>
      <c r="AK70" s="296"/>
      <c r="AM70" s="295"/>
      <c r="AN70" s="296"/>
      <c r="AP70" s="295"/>
      <c r="AQ70" s="296"/>
      <c r="AS70" s="295"/>
      <c r="AT70" s="296"/>
      <c r="AV70" s="295"/>
      <c r="AW70" s="296"/>
      <c r="AY70" s="295"/>
      <c r="AZ70" s="296"/>
      <c r="BB70" s="295"/>
      <c r="BC70" s="296"/>
      <c r="BE70" s="295"/>
      <c r="BF70" s="296"/>
      <c r="BH70" s="295"/>
      <c r="BI70" s="296"/>
      <c r="BK70" s="295"/>
      <c r="BL70" s="296"/>
      <c r="BN70" s="295"/>
      <c r="BO70" s="296"/>
      <c r="BQ70" s="295"/>
      <c r="BR70" s="296"/>
      <c r="BT70" s="295"/>
      <c r="BU70" s="296"/>
      <c r="BW70" s="295"/>
      <c r="BX70" s="296"/>
      <c r="BZ70" s="295"/>
      <c r="CA70" s="296"/>
      <c r="CC70" s="295"/>
      <c r="CD70" s="296"/>
      <c r="CF70" s="295"/>
      <c r="CG70" s="296"/>
    </row>
    <row r="71" ht="14.25" customHeight="1" outlineLevel="1">
      <c r="A71" s="373" t="s">
        <v>331</v>
      </c>
      <c r="B71" s="374">
        <f>+B69+B51+B34</f>
        <v>86.79840426</v>
      </c>
      <c r="C71" s="375"/>
      <c r="D71" s="376">
        <f>+D69+D51+D34</f>
        <v>10709707.91</v>
      </c>
      <c r="E71" s="374">
        <f>E69+E34</f>
        <v>55.34485816</v>
      </c>
      <c r="F71" s="377"/>
      <c r="G71" s="376">
        <f t="shared" ref="G71:H71" si="83">G69+G34</f>
        <v>7238507.509</v>
      </c>
      <c r="H71" s="374">
        <f t="shared" si="83"/>
        <v>52.13658156</v>
      </c>
      <c r="I71" s="378"/>
      <c r="J71" s="376">
        <f>J69+J34</f>
        <v>7228033.69</v>
      </c>
      <c r="K71" s="374">
        <f>K41+K34</f>
        <v>62.25705775</v>
      </c>
      <c r="L71" s="377"/>
      <c r="M71" s="376">
        <f t="shared" ref="M71:N71" si="84">M41+M34</f>
        <v>9148967.256</v>
      </c>
      <c r="N71" s="374">
        <f t="shared" si="84"/>
        <v>64.82</v>
      </c>
      <c r="O71" s="377"/>
      <c r="P71" s="376">
        <f t="shared" ref="P71:Q71" si="85">P41+P34</f>
        <v>10097139.89</v>
      </c>
      <c r="Q71" s="374">
        <f t="shared" si="85"/>
        <v>78.58142857</v>
      </c>
      <c r="R71" s="379"/>
      <c r="S71" s="376">
        <f t="shared" ref="S71:T71" si="86">S41+S34</f>
        <v>12975231.99</v>
      </c>
      <c r="T71" s="374">
        <f t="shared" si="86"/>
        <v>90.38857143</v>
      </c>
      <c r="U71" s="379"/>
      <c r="V71" s="376">
        <f t="shared" ref="V71:W71" si="87">V41+V34</f>
        <v>15820295.8</v>
      </c>
      <c r="W71" s="380">
        <f t="shared" si="87"/>
        <v>118.2502597</v>
      </c>
      <c r="X71" s="379"/>
      <c r="Y71" s="376">
        <f t="shared" ref="Y71:Z71" si="88">Y41+Y34</f>
        <v>21938606.85</v>
      </c>
      <c r="Z71" s="381">
        <f t="shared" si="88"/>
        <v>118.2502597</v>
      </c>
      <c r="AA71" s="378"/>
      <c r="AB71" s="376">
        <f t="shared" ref="AB71:AC71" si="89">AB41+AB34</f>
        <v>23254923.26</v>
      </c>
      <c r="AC71" s="382">
        <f t="shared" si="89"/>
        <v>118.2502597</v>
      </c>
      <c r="AD71" s="378"/>
      <c r="AE71" s="376">
        <f t="shared" ref="AE71:AF71" si="90">AE41+AE34</f>
        <v>24650218.66</v>
      </c>
      <c r="AF71" s="382">
        <f t="shared" si="90"/>
        <v>118.2502597</v>
      </c>
      <c r="AG71" s="378"/>
      <c r="AH71" s="376">
        <f>AH41+AH34</f>
        <v>26129231.78</v>
      </c>
      <c r="AJ71" s="295"/>
      <c r="AK71" s="296"/>
      <c r="AM71" s="295"/>
      <c r="AN71" s="296"/>
      <c r="AP71" s="295"/>
      <c r="AQ71" s="296"/>
      <c r="AS71" s="295"/>
      <c r="AT71" s="296"/>
      <c r="AV71" s="295"/>
      <c r="AW71" s="296"/>
      <c r="AY71" s="295"/>
      <c r="AZ71" s="296"/>
      <c r="BB71" s="295"/>
      <c r="BC71" s="296"/>
      <c r="BE71" s="295"/>
      <c r="BF71" s="296"/>
      <c r="BH71" s="295"/>
      <c r="BI71" s="296"/>
      <c r="BK71" s="295"/>
      <c r="BL71" s="296"/>
      <c r="BN71" s="295"/>
      <c r="BO71" s="296"/>
      <c r="BQ71" s="295"/>
      <c r="BR71" s="296"/>
      <c r="BT71" s="295"/>
      <c r="BU71" s="296"/>
      <c r="BW71" s="295"/>
      <c r="BX71" s="296"/>
      <c r="BZ71" s="295"/>
      <c r="CA71" s="296"/>
      <c r="CC71" s="295"/>
      <c r="CD71" s="296"/>
      <c r="CF71" s="295"/>
      <c r="CG71" s="296"/>
    </row>
    <row r="72" ht="14.25" customHeight="1" outlineLevel="1">
      <c r="A72" s="383"/>
      <c r="B72" s="384"/>
      <c r="C72" s="385"/>
      <c r="D72" s="386"/>
      <c r="E72" s="387"/>
      <c r="F72" s="388"/>
      <c r="G72" s="386"/>
      <c r="H72" s="387"/>
      <c r="I72" s="389"/>
      <c r="J72" s="386"/>
      <c r="K72" s="390"/>
      <c r="L72" s="388"/>
      <c r="M72" s="386"/>
      <c r="N72" s="390"/>
      <c r="O72" s="388"/>
      <c r="P72" s="386"/>
      <c r="Q72" s="390"/>
      <c r="R72" s="391"/>
      <c r="S72" s="386"/>
      <c r="T72" s="390"/>
      <c r="U72" s="391"/>
      <c r="V72" s="386"/>
      <c r="W72" s="390"/>
      <c r="X72" s="391"/>
      <c r="Y72" s="386"/>
      <c r="Z72" s="392"/>
      <c r="AA72" s="389"/>
      <c r="AB72" s="386"/>
      <c r="AC72" s="392"/>
      <c r="AD72" s="389"/>
      <c r="AE72" s="386"/>
      <c r="AF72" s="392"/>
      <c r="AG72" s="389"/>
      <c r="AH72" s="386"/>
      <c r="AJ72" s="295"/>
      <c r="AK72" s="296"/>
      <c r="AM72" s="295"/>
      <c r="AN72" s="296"/>
      <c r="AP72" s="295"/>
      <c r="AQ72" s="296"/>
      <c r="AS72" s="295"/>
      <c r="AT72" s="296"/>
      <c r="AV72" s="295"/>
      <c r="AW72" s="296"/>
      <c r="AY72" s="295"/>
      <c r="AZ72" s="296"/>
      <c r="BB72" s="295"/>
      <c r="BC72" s="296"/>
      <c r="BE72" s="295"/>
      <c r="BF72" s="296"/>
      <c r="BH72" s="295"/>
      <c r="BI72" s="296"/>
      <c r="BK72" s="295"/>
      <c r="BL72" s="296"/>
      <c r="BN72" s="295"/>
      <c r="BO72" s="296"/>
      <c r="BQ72" s="295"/>
      <c r="BR72" s="296"/>
      <c r="BT72" s="295"/>
      <c r="BU72" s="296"/>
      <c r="BW72" s="295"/>
      <c r="BX72" s="296"/>
      <c r="BZ72" s="295"/>
      <c r="CA72" s="296"/>
      <c r="CC72" s="295"/>
      <c r="CD72" s="296"/>
      <c r="CF72" s="295"/>
      <c r="CG72" s="296"/>
    </row>
    <row r="73" ht="14.25" customHeight="1" outlineLevel="1">
      <c r="A73" s="391"/>
      <c r="B73" s="391"/>
      <c r="C73" s="391"/>
      <c r="D73" s="391"/>
      <c r="E73" s="393"/>
      <c r="F73" s="391"/>
      <c r="G73" s="391"/>
      <c r="H73" s="393"/>
      <c r="I73" s="391"/>
      <c r="J73" s="391"/>
      <c r="K73" s="393"/>
      <c r="L73" s="391"/>
      <c r="M73" s="391"/>
      <c r="N73" s="393"/>
      <c r="O73" s="391"/>
      <c r="P73" s="391"/>
      <c r="Q73" s="393"/>
      <c r="R73" s="391"/>
      <c r="S73" s="391"/>
      <c r="T73" s="393"/>
      <c r="U73" s="391"/>
      <c r="V73" s="391"/>
      <c r="W73" s="393"/>
      <c r="X73" s="391"/>
      <c r="Y73" s="391"/>
      <c r="Z73" s="393"/>
      <c r="AA73" s="391"/>
      <c r="AB73" s="391"/>
      <c r="AC73" s="393"/>
      <c r="AD73" s="391"/>
      <c r="AE73" s="391"/>
      <c r="AF73" s="393"/>
      <c r="AG73" s="391"/>
      <c r="AH73" s="391"/>
      <c r="AJ73" s="295"/>
      <c r="AK73" s="296"/>
      <c r="AM73" s="295"/>
      <c r="AN73" s="296"/>
      <c r="AP73" s="295"/>
      <c r="AQ73" s="296"/>
      <c r="AS73" s="295"/>
      <c r="AT73" s="296"/>
      <c r="AV73" s="295"/>
      <c r="AW73" s="296"/>
      <c r="AY73" s="295"/>
      <c r="AZ73" s="296"/>
      <c r="BB73" s="295"/>
      <c r="BC73" s="296"/>
      <c r="BE73" s="295"/>
      <c r="BF73" s="296"/>
      <c r="BH73" s="295"/>
      <c r="BI73" s="296"/>
      <c r="BK73" s="295"/>
      <c r="BL73" s="296"/>
      <c r="BN73" s="295"/>
      <c r="BO73" s="296"/>
      <c r="BQ73" s="295"/>
      <c r="BR73" s="296"/>
      <c r="BT73" s="295"/>
      <c r="BU73" s="296"/>
      <c r="BW73" s="295"/>
      <c r="BX73" s="296"/>
      <c r="BZ73" s="295"/>
      <c r="CA73" s="296"/>
      <c r="CC73" s="295"/>
      <c r="CD73" s="296"/>
      <c r="CF73" s="295"/>
      <c r="CG73" s="296"/>
    </row>
    <row r="74" ht="14.25" customHeight="1">
      <c r="A74" s="248" t="s">
        <v>332</v>
      </c>
      <c r="B74" s="221" t="s">
        <v>333</v>
      </c>
      <c r="C74" s="221" t="s">
        <v>334</v>
      </c>
      <c r="D74" s="222" t="s">
        <v>294</v>
      </c>
      <c r="E74" s="223" t="s">
        <v>333</v>
      </c>
      <c r="F74" s="221" t="s">
        <v>334</v>
      </c>
      <c r="G74" s="222" t="s">
        <v>294</v>
      </c>
      <c r="H74" s="223" t="s">
        <v>333</v>
      </c>
      <c r="I74" s="221" t="s">
        <v>334</v>
      </c>
      <c r="J74" s="222" t="s">
        <v>294</v>
      </c>
      <c r="K74" s="223" t="s">
        <v>333</v>
      </c>
      <c r="L74" s="221" t="s">
        <v>334</v>
      </c>
      <c r="M74" s="222" t="s">
        <v>294</v>
      </c>
      <c r="N74" s="223" t="s">
        <v>333</v>
      </c>
      <c r="O74" s="221" t="s">
        <v>334</v>
      </c>
      <c r="P74" s="222" t="s">
        <v>294</v>
      </c>
      <c r="Q74" s="223" t="s">
        <v>333</v>
      </c>
      <c r="R74" s="221" t="s">
        <v>334</v>
      </c>
      <c r="S74" s="222" t="s">
        <v>294</v>
      </c>
      <c r="T74" s="223" t="s">
        <v>333</v>
      </c>
      <c r="U74" s="221" t="s">
        <v>334</v>
      </c>
      <c r="V74" s="222" t="s">
        <v>294</v>
      </c>
      <c r="W74" s="223" t="s">
        <v>333</v>
      </c>
      <c r="X74" s="221" t="s">
        <v>334</v>
      </c>
      <c r="Y74" s="222" t="s">
        <v>294</v>
      </c>
      <c r="Z74" s="394" t="s">
        <v>333</v>
      </c>
      <c r="AA74" s="395" t="s">
        <v>334</v>
      </c>
      <c r="AB74" s="395" t="s">
        <v>294</v>
      </c>
      <c r="AC74" s="394" t="s">
        <v>333</v>
      </c>
      <c r="AD74" s="395" t="s">
        <v>334</v>
      </c>
      <c r="AE74" s="395" t="s">
        <v>294</v>
      </c>
      <c r="AF74" s="394" t="s">
        <v>333</v>
      </c>
      <c r="AG74" s="395" t="s">
        <v>334</v>
      </c>
      <c r="AH74" s="395" t="s">
        <v>294</v>
      </c>
      <c r="AI74" s="396">
        <f>SUM(AI11:AI28)</f>
        <v>27.36</v>
      </c>
      <c r="AJ74" s="391"/>
      <c r="AK74" s="397">
        <f t="shared" ref="AK74:AL74" si="91">SUM(AK11:AK28)</f>
        <v>5380577.614</v>
      </c>
      <c r="AL74" s="396">
        <f t="shared" si="91"/>
        <v>27.36</v>
      </c>
      <c r="AM74" s="391"/>
      <c r="AN74" s="397">
        <f t="shared" ref="AN74:AO74" si="92">SUM(AN11:AN28)</f>
        <v>5703412.271</v>
      </c>
      <c r="AO74" s="396">
        <f t="shared" si="92"/>
        <v>27.36</v>
      </c>
      <c r="AP74" s="391"/>
      <c r="AQ74" s="397">
        <f t="shared" ref="AQ74:AR74" si="93">SUM(AQ11:AQ28)</f>
        <v>6045617.007</v>
      </c>
      <c r="AR74" s="396">
        <f t="shared" si="93"/>
        <v>27.36</v>
      </c>
      <c r="AS74" s="391"/>
      <c r="AT74" s="397">
        <f t="shared" ref="AT74:AU74" si="94">SUM(AT11:AT28)</f>
        <v>6408354.028</v>
      </c>
      <c r="AU74" s="396">
        <f t="shared" si="94"/>
        <v>27.36</v>
      </c>
      <c r="AV74" s="391"/>
      <c r="AW74" s="397">
        <f t="shared" ref="AW74:AX74" si="95">SUM(AW11:AW28)</f>
        <v>6792855.269</v>
      </c>
      <c r="AX74" s="396">
        <f t="shared" si="95"/>
        <v>27.36</v>
      </c>
      <c r="AY74" s="391"/>
      <c r="AZ74" s="397">
        <f t="shared" ref="AZ74:BA74" si="96">SUM(AZ11:AZ28)</f>
        <v>7200426.585</v>
      </c>
      <c r="BA74" s="396">
        <f t="shared" si="96"/>
        <v>27.36</v>
      </c>
      <c r="BB74" s="391"/>
      <c r="BC74" s="397">
        <f t="shared" ref="BC74:BD74" si="97">SUM(BC11:BC28)</f>
        <v>7632452.18</v>
      </c>
      <c r="BD74" s="396">
        <f t="shared" si="97"/>
        <v>27.36</v>
      </c>
      <c r="BE74" s="391"/>
      <c r="BF74" s="397">
        <f t="shared" ref="BF74:BG74" si="98">SUM(BF11:BF28)</f>
        <v>8090399.311</v>
      </c>
      <c r="BG74" s="396">
        <f t="shared" si="98"/>
        <v>27.36</v>
      </c>
      <c r="BH74" s="391"/>
      <c r="BI74" s="397">
        <f t="shared" ref="BI74:BJ74" si="99">SUM(BI11:BI28)</f>
        <v>8575823.27</v>
      </c>
      <c r="BJ74" s="396">
        <f t="shared" si="99"/>
        <v>27.36</v>
      </c>
      <c r="BK74" s="391"/>
      <c r="BL74" s="397">
        <f t="shared" ref="BL74:BM74" si="100">SUM(BL11:BL28)</f>
        <v>9090372.666</v>
      </c>
      <c r="BM74" s="396">
        <f t="shared" si="100"/>
        <v>27.36</v>
      </c>
      <c r="BN74" s="391"/>
      <c r="BO74" s="397">
        <f t="shared" ref="BO74:BP74" si="101">SUM(BO11:BO28)</f>
        <v>9635795.026</v>
      </c>
      <c r="BP74" s="396">
        <f t="shared" si="101"/>
        <v>27.36</v>
      </c>
      <c r="BQ74" s="391"/>
      <c r="BR74" s="397">
        <f t="shared" ref="BR74:BS74" si="102">SUM(BR11:BR28)</f>
        <v>10213942.73</v>
      </c>
      <c r="BS74" s="396">
        <f t="shared" si="102"/>
        <v>27.36</v>
      </c>
      <c r="BT74" s="391"/>
      <c r="BU74" s="397">
        <f t="shared" ref="BU74:BV74" si="103">SUM(BU11:BU28)</f>
        <v>10826779.29</v>
      </c>
      <c r="BV74" s="396">
        <f t="shared" si="103"/>
        <v>27.36</v>
      </c>
      <c r="BW74" s="391"/>
      <c r="BX74" s="397">
        <f t="shared" ref="BX74:BY74" si="104">SUM(BX11:BX28)</f>
        <v>11476386.05</v>
      </c>
      <c r="BY74" s="396">
        <f t="shared" si="104"/>
        <v>27.36</v>
      </c>
      <c r="BZ74" s="391"/>
      <c r="CA74" s="397">
        <f t="shared" ref="CA74:CB74" si="105">SUM(CA11:CA28)</f>
        <v>12164969.21</v>
      </c>
      <c r="CB74" s="396">
        <f t="shared" si="105"/>
        <v>27.36</v>
      </c>
      <c r="CC74" s="391"/>
      <c r="CD74" s="397">
        <f t="shared" ref="CD74:CE74" si="106">SUM(CD11:CD28)</f>
        <v>12894867.36</v>
      </c>
      <c r="CE74" s="396">
        <f t="shared" si="106"/>
        <v>27.36</v>
      </c>
      <c r="CF74" s="391"/>
      <c r="CG74" s="397">
        <f>SUM(CG11:CG28)</f>
        <v>13668559.41</v>
      </c>
    </row>
    <row r="75" ht="15.0" customHeight="1">
      <c r="A75" s="275" t="s">
        <v>176</v>
      </c>
      <c r="B75" s="398">
        <v>20.0</v>
      </c>
      <c r="C75" s="277">
        <f>'Ingreso Datos '!H9</f>
        <v>30000</v>
      </c>
      <c r="D75" s="278">
        <f t="shared" ref="D75:D94" si="107">B75*C75</f>
        <v>600000</v>
      </c>
      <c r="E75" s="399">
        <v>20.0</v>
      </c>
      <c r="F75" s="277">
        <f>C75+(C75*'Ingreso Datos '!$D$24)</f>
        <v>31800</v>
      </c>
      <c r="G75" s="278">
        <f t="shared" ref="G75:G94" si="108">E75*F75</f>
        <v>636000</v>
      </c>
      <c r="H75" s="399">
        <v>20.0</v>
      </c>
      <c r="I75" s="277">
        <f>F75+(F75*'Ingreso Datos '!$D$24)</f>
        <v>33708</v>
      </c>
      <c r="J75" s="278">
        <f t="shared" ref="J75:J94" si="109">H75*I75</f>
        <v>674160</v>
      </c>
      <c r="K75" s="399">
        <v>20.0</v>
      </c>
      <c r="L75" s="277">
        <f>I75+(I75*'Ingreso Datos '!$D$24)</f>
        <v>35730.48</v>
      </c>
      <c r="M75" s="278">
        <f t="shared" ref="M75:M94" si="110">K75*L75</f>
        <v>714609.6</v>
      </c>
      <c r="N75" s="400">
        <v>20.0</v>
      </c>
      <c r="O75" s="277">
        <f>L75+(L75*'Ingreso Datos '!$D$24)</f>
        <v>37874.3088</v>
      </c>
      <c r="P75" s="278">
        <f t="shared" ref="P75:P94" si="111">N75*O75</f>
        <v>757486.176</v>
      </c>
      <c r="Q75" s="281">
        <v>20.0</v>
      </c>
      <c r="R75" s="277">
        <f>O75+(O75*'Ingreso Datos '!$D$24)</f>
        <v>40146.76733</v>
      </c>
      <c r="S75" s="278">
        <f t="shared" ref="S75:S94" si="112">Q75*R75</f>
        <v>802935.3466</v>
      </c>
      <c r="T75" s="281">
        <v>0.0</v>
      </c>
      <c r="U75" s="277">
        <f>R75+(R75*'Ingreso Datos '!$D$24)</f>
        <v>42555.57337</v>
      </c>
      <c r="V75" s="278">
        <f t="shared" ref="V75:V94" si="113">T75*U75</f>
        <v>0</v>
      </c>
      <c r="W75" s="281">
        <v>20.0</v>
      </c>
      <c r="X75" s="277">
        <f>U75+(U75*'Ingreso Datos '!$D$24)</f>
        <v>45108.90777</v>
      </c>
      <c r="Y75" s="278">
        <f t="shared" ref="Y75:Y94" si="114">W75*X75</f>
        <v>902178.1554</v>
      </c>
      <c r="Z75" s="401">
        <v>20.0</v>
      </c>
      <c r="AA75" s="278">
        <f>X75+(X75*'Ingreso Datos '!D$24)</f>
        <v>47815.44224</v>
      </c>
      <c r="AB75" s="278">
        <f t="shared" ref="AB75:AB94" si="115">Z75*AA75</f>
        <v>956308.8447</v>
      </c>
      <c r="AC75" s="401">
        <v>20.0</v>
      </c>
      <c r="AD75" s="278">
        <f>AA75+(AA75*'Ingreso Datos '!D$24)</f>
        <v>50684.36877</v>
      </c>
      <c r="AE75" s="278">
        <f t="shared" ref="AE75:AE94" si="116">AC75*AD75</f>
        <v>1013687.375</v>
      </c>
      <c r="AF75" s="401">
        <v>20.0</v>
      </c>
      <c r="AG75" s="278">
        <f>AD75+(AD75*'Ingreso Datos '!D$24)</f>
        <v>53725.4309</v>
      </c>
      <c r="AH75" s="278">
        <f t="shared" ref="AH75:AH94" si="117">AF75*AG75</f>
        <v>1074508.618</v>
      </c>
      <c r="AI75" s="221" t="s">
        <v>333</v>
      </c>
      <c r="AJ75" s="221" t="s">
        <v>334</v>
      </c>
      <c r="AK75" s="222" t="s">
        <v>294</v>
      </c>
      <c r="AL75" s="221" t="s">
        <v>333</v>
      </c>
      <c r="AM75" s="221" t="s">
        <v>334</v>
      </c>
      <c r="AN75" s="222" t="s">
        <v>294</v>
      </c>
      <c r="AO75" s="221" t="s">
        <v>333</v>
      </c>
      <c r="AP75" s="221" t="s">
        <v>334</v>
      </c>
      <c r="AQ75" s="222" t="s">
        <v>294</v>
      </c>
      <c r="AR75" s="221" t="s">
        <v>333</v>
      </c>
      <c r="AS75" s="221" t="s">
        <v>334</v>
      </c>
      <c r="AT75" s="222" t="s">
        <v>294</v>
      </c>
      <c r="AU75" s="221" t="s">
        <v>333</v>
      </c>
      <c r="AV75" s="221" t="s">
        <v>334</v>
      </c>
      <c r="AW75" s="222" t="s">
        <v>294</v>
      </c>
      <c r="AX75" s="221" t="s">
        <v>333</v>
      </c>
      <c r="AY75" s="221" t="s">
        <v>334</v>
      </c>
      <c r="AZ75" s="222" t="s">
        <v>294</v>
      </c>
      <c r="BA75" s="221" t="s">
        <v>333</v>
      </c>
      <c r="BB75" s="221" t="s">
        <v>334</v>
      </c>
      <c r="BC75" s="222" t="s">
        <v>294</v>
      </c>
      <c r="BD75" s="221" t="s">
        <v>333</v>
      </c>
      <c r="BE75" s="221" t="s">
        <v>334</v>
      </c>
      <c r="BF75" s="222" t="s">
        <v>294</v>
      </c>
      <c r="BG75" s="221" t="s">
        <v>333</v>
      </c>
      <c r="BH75" s="221" t="s">
        <v>334</v>
      </c>
      <c r="BI75" s="222" t="s">
        <v>294</v>
      </c>
      <c r="BJ75" s="221" t="s">
        <v>333</v>
      </c>
      <c r="BK75" s="221" t="s">
        <v>334</v>
      </c>
      <c r="BL75" s="222" t="s">
        <v>294</v>
      </c>
      <c r="BM75" s="221" t="s">
        <v>333</v>
      </c>
      <c r="BN75" s="221" t="s">
        <v>334</v>
      </c>
      <c r="BO75" s="222" t="s">
        <v>294</v>
      </c>
      <c r="BP75" s="221" t="s">
        <v>333</v>
      </c>
      <c r="BQ75" s="221" t="s">
        <v>334</v>
      </c>
      <c r="BR75" s="222" t="s">
        <v>294</v>
      </c>
      <c r="BS75" s="221" t="s">
        <v>333</v>
      </c>
      <c r="BT75" s="221" t="s">
        <v>334</v>
      </c>
      <c r="BU75" s="222" t="s">
        <v>294</v>
      </c>
      <c r="BV75" s="221" t="s">
        <v>333</v>
      </c>
      <c r="BW75" s="221" t="s">
        <v>334</v>
      </c>
      <c r="BX75" s="222" t="s">
        <v>294</v>
      </c>
      <c r="BY75" s="221" t="s">
        <v>333</v>
      </c>
      <c r="BZ75" s="221" t="s">
        <v>334</v>
      </c>
      <c r="CA75" s="222" t="s">
        <v>294</v>
      </c>
      <c r="CB75" s="221" t="s">
        <v>333</v>
      </c>
      <c r="CC75" s="221" t="s">
        <v>334</v>
      </c>
      <c r="CD75" s="222" t="s">
        <v>294</v>
      </c>
      <c r="CE75" s="221" t="s">
        <v>333</v>
      </c>
      <c r="CF75" s="221" t="s">
        <v>334</v>
      </c>
      <c r="CG75" s="222" t="s">
        <v>294</v>
      </c>
    </row>
    <row r="76" ht="14.25" customHeight="1" outlineLevel="1">
      <c r="A76" s="275" t="s">
        <v>335</v>
      </c>
      <c r="B76" s="398">
        <v>20.0</v>
      </c>
      <c r="C76" s="277">
        <f>'Ingreso Datos '!H10</f>
        <v>30000</v>
      </c>
      <c r="D76" s="278">
        <f t="shared" si="107"/>
        <v>600000</v>
      </c>
      <c r="E76" s="399">
        <v>40.0</v>
      </c>
      <c r="F76" s="277">
        <f>C76+(C76*'Ingreso Datos '!$D$24)</f>
        <v>31800</v>
      </c>
      <c r="G76" s="278">
        <f t="shared" si="108"/>
        <v>1272000</v>
      </c>
      <c r="H76" s="399">
        <v>20.0</v>
      </c>
      <c r="I76" s="277">
        <f>F76+(F76*'Ingreso Datos '!$D$24)</f>
        <v>33708</v>
      </c>
      <c r="J76" s="278">
        <f t="shared" si="109"/>
        <v>674160</v>
      </c>
      <c r="K76" s="399">
        <v>60.0</v>
      </c>
      <c r="L76" s="277">
        <f>I76+(I76*'Ingreso Datos '!$D$24)</f>
        <v>35730.48</v>
      </c>
      <c r="M76" s="278">
        <f t="shared" si="110"/>
        <v>2143828.8</v>
      </c>
      <c r="N76" s="400">
        <v>60.0</v>
      </c>
      <c r="O76" s="277">
        <f>L76+(L76*'Ingreso Datos '!$D$24)</f>
        <v>37874.3088</v>
      </c>
      <c r="P76" s="278">
        <f t="shared" si="111"/>
        <v>2272458.528</v>
      </c>
      <c r="Q76" s="281">
        <v>60.0</v>
      </c>
      <c r="R76" s="277">
        <f>O76+(O76*'Ingreso Datos '!$D$24)</f>
        <v>40146.76733</v>
      </c>
      <c r="S76" s="278">
        <f t="shared" si="112"/>
        <v>2408806.04</v>
      </c>
      <c r="T76" s="281">
        <v>60.0</v>
      </c>
      <c r="U76" s="277">
        <f>R76+(R76*'Ingreso Datos '!$D$24)</f>
        <v>42555.57337</v>
      </c>
      <c r="V76" s="278">
        <f t="shared" si="113"/>
        <v>2553334.402</v>
      </c>
      <c r="W76" s="281">
        <v>40.0</v>
      </c>
      <c r="X76" s="277">
        <f>U76+(U76*'Ingreso Datos '!$D$24)</f>
        <v>45108.90777</v>
      </c>
      <c r="Y76" s="278">
        <f t="shared" si="114"/>
        <v>1804356.311</v>
      </c>
      <c r="Z76" s="282">
        <v>40.0</v>
      </c>
      <c r="AA76" s="278">
        <f>X76+(X76*'Ingreso Datos '!D$24)</f>
        <v>47815.44224</v>
      </c>
      <c r="AB76" s="278">
        <f t="shared" si="115"/>
        <v>1912617.689</v>
      </c>
      <c r="AC76" s="282">
        <v>40.0</v>
      </c>
      <c r="AD76" s="278">
        <f>AA76+(AA76*'Ingreso Datos '!D$24)</f>
        <v>50684.36877</v>
      </c>
      <c r="AE76" s="278">
        <f t="shared" si="116"/>
        <v>2027374.751</v>
      </c>
      <c r="AF76" s="282">
        <v>40.0</v>
      </c>
      <c r="AG76" s="278">
        <f>AD76+(AD76*'Ingreso Datos '!D$24)</f>
        <v>53725.4309</v>
      </c>
      <c r="AH76" s="278">
        <f t="shared" si="117"/>
        <v>2149017.236</v>
      </c>
      <c r="AI76" s="15">
        <v>0.0</v>
      </c>
      <c r="AJ76" s="277">
        <f>X75+(X75*'Ingreso Datos '!$D$24)</f>
        <v>47815.44224</v>
      </c>
      <c r="AK76" s="278">
        <f t="shared" ref="AK76:AK91" si="118">AI76*AJ76</f>
        <v>0</v>
      </c>
      <c r="AL76" s="15">
        <v>10.0</v>
      </c>
      <c r="AM76" s="277">
        <f>AJ76+(AJ76*'Ingreso Datos '!$D$24)</f>
        <v>50684.36877</v>
      </c>
      <c r="AN76" s="278">
        <f t="shared" ref="AN76:AN91" si="119">AL76*AM76</f>
        <v>506843.6877</v>
      </c>
      <c r="AO76" s="15">
        <v>0.0</v>
      </c>
      <c r="AP76" s="277">
        <f>AM76+(AM76*'Ingreso Datos '!$D$24)</f>
        <v>53725.4309</v>
      </c>
      <c r="AQ76" s="278">
        <f t="shared" ref="AQ76:AQ91" si="120">AO76*AP76</f>
        <v>0</v>
      </c>
      <c r="AR76" s="15">
        <v>10.0</v>
      </c>
      <c r="AS76" s="277">
        <f>AP76+(AP76*'Ingreso Datos '!$D$24)</f>
        <v>56948.95675</v>
      </c>
      <c r="AT76" s="278">
        <f t="shared" ref="AT76:AT91" si="121">AR76*AS76</f>
        <v>569489.5675</v>
      </c>
      <c r="AU76" s="402">
        <v>0.0</v>
      </c>
      <c r="AV76" s="277">
        <f>AS76+(AS76*'Ingreso Datos '!$D$24)</f>
        <v>60365.89416</v>
      </c>
      <c r="AW76" s="278">
        <f t="shared" ref="AW76:AW91" si="122">AU76*AV76</f>
        <v>0</v>
      </c>
      <c r="AX76" s="15">
        <v>10.0</v>
      </c>
      <c r="AY76" s="277">
        <f>AV76+(AV76*'Ingreso Datos '!$D$24)</f>
        <v>63987.8478</v>
      </c>
      <c r="AZ76" s="278">
        <f t="shared" ref="AZ76:AZ91" si="123">AX76*AY76</f>
        <v>639878.478</v>
      </c>
      <c r="BA76" s="15">
        <v>0.0</v>
      </c>
      <c r="BB76" s="277">
        <f>AY76+(AY76*'Ingreso Datos '!$D$24)</f>
        <v>67827.11867</v>
      </c>
      <c r="BC76" s="278">
        <f t="shared" ref="BC76:BC91" si="124">BA76*BB76</f>
        <v>0</v>
      </c>
      <c r="BD76" s="15">
        <v>10.0</v>
      </c>
      <c r="BE76" s="277">
        <f>BB76+(BB76*'Ingreso Datos '!$D$24)</f>
        <v>71896.74579</v>
      </c>
      <c r="BF76" s="278">
        <f t="shared" ref="BF76:BF91" si="125">BD76*BE76</f>
        <v>718967.4579</v>
      </c>
      <c r="BG76" s="15">
        <v>0.0</v>
      </c>
      <c r="BH76" s="277">
        <f>BE76+(BE76*'Ingreso Datos '!$D$24)</f>
        <v>76210.55054</v>
      </c>
      <c r="BI76" s="278">
        <f t="shared" ref="BI76:BI91" si="126">BG76*BH76</f>
        <v>0</v>
      </c>
      <c r="BJ76" s="15">
        <v>10.0</v>
      </c>
      <c r="BK76" s="277">
        <f>BH76+(BH76*'Ingreso Datos '!$D$24)</f>
        <v>80783.18357</v>
      </c>
      <c r="BL76" s="278">
        <f t="shared" ref="BL76:BL91" si="127">BJ76*BK76</f>
        <v>807831.8357</v>
      </c>
      <c r="BM76" s="15">
        <v>0.0</v>
      </c>
      <c r="BN76" s="277">
        <f>BK76+(BK76*'Ingreso Datos '!$D$24)</f>
        <v>85630.17459</v>
      </c>
      <c r="BO76" s="278">
        <f t="shared" ref="BO76:BO91" si="128">BM76*BN76</f>
        <v>0</v>
      </c>
      <c r="BP76" s="15">
        <v>10.0</v>
      </c>
      <c r="BQ76" s="277">
        <f>BN76+(BN76*'Ingreso Datos '!$D$24)</f>
        <v>90767.98506</v>
      </c>
      <c r="BR76" s="278">
        <f t="shared" ref="BR76:BR91" si="129">BP76*BQ76</f>
        <v>907679.8506</v>
      </c>
      <c r="BS76" s="15">
        <f t="shared" ref="BS76:BS91" si="130">BM76</f>
        <v>0</v>
      </c>
      <c r="BT76" s="277">
        <f>BQ76+(BQ76*'Ingreso Datos '!$D$24)</f>
        <v>96214.06417</v>
      </c>
      <c r="BU76" s="278">
        <f t="shared" ref="BU76:BU91" si="131">BS76*BT76</f>
        <v>0</v>
      </c>
      <c r="BV76" s="15">
        <f t="shared" ref="BV76:BV91" si="132">BP76</f>
        <v>10</v>
      </c>
      <c r="BW76" s="277">
        <f>BT76+(BT76*'Ingreso Datos '!$D$24)</f>
        <v>101986.908</v>
      </c>
      <c r="BX76" s="278">
        <f t="shared" ref="BX76:BX91" si="133">BV76*BW76</f>
        <v>1019869.08</v>
      </c>
      <c r="BY76" s="15">
        <f t="shared" ref="BY76:BY91" si="134">BS76</f>
        <v>0</v>
      </c>
      <c r="BZ76" s="277">
        <f>BW76+(BW76*'Ingreso Datos '!$D$24)</f>
        <v>108106.1225</v>
      </c>
      <c r="CA76" s="278">
        <f t="shared" ref="CA76:CA91" si="135">BY76*BZ76</f>
        <v>0</v>
      </c>
      <c r="CB76" s="15">
        <f t="shared" ref="CB76:CB91" si="136">BV76</f>
        <v>10</v>
      </c>
      <c r="CC76" s="277">
        <f>BZ76+(BZ76*'Ingreso Datos '!$D$24)</f>
        <v>114592.4898</v>
      </c>
      <c r="CD76" s="278">
        <f t="shared" ref="CD76:CD91" si="137">CB76*CC76</f>
        <v>1145924.898</v>
      </c>
      <c r="CE76" s="15">
        <f t="shared" ref="CE76:CE91" si="138">BY76</f>
        <v>0</v>
      </c>
      <c r="CF76" s="277">
        <f>CC76+(CC76*'Ingreso Datos '!$D$24)</f>
        <v>121468.0392</v>
      </c>
      <c r="CG76" s="278">
        <f t="shared" ref="CG76:CG91" si="139">CE76*CF76</f>
        <v>0</v>
      </c>
    </row>
    <row r="77" ht="14.25" customHeight="1" outlineLevel="1">
      <c r="A77" s="275" t="s">
        <v>185</v>
      </c>
      <c r="B77" s="398">
        <v>0.0</v>
      </c>
      <c r="C77" s="277">
        <f>'Ingreso Datos '!H11</f>
        <v>0</v>
      </c>
      <c r="D77" s="278">
        <f t="shared" si="107"/>
        <v>0</v>
      </c>
      <c r="E77" s="399">
        <v>0.0</v>
      </c>
      <c r="F77" s="277">
        <f>C77+(C77*'Ingreso Datos '!$D$24)</f>
        <v>0</v>
      </c>
      <c r="G77" s="278">
        <f t="shared" si="108"/>
        <v>0</v>
      </c>
      <c r="H77" s="399">
        <v>0.0</v>
      </c>
      <c r="I77" s="277">
        <f>F77+(F77*'Ingreso Datos '!$D$24)</f>
        <v>0</v>
      </c>
      <c r="J77" s="278">
        <f t="shared" si="109"/>
        <v>0</v>
      </c>
      <c r="K77" s="399">
        <v>0.0</v>
      </c>
      <c r="L77" s="277">
        <f>I77+(I77*'Ingreso Datos '!$D$24)</f>
        <v>0</v>
      </c>
      <c r="M77" s="278">
        <f t="shared" si="110"/>
        <v>0</v>
      </c>
      <c r="N77" s="400">
        <v>0.0</v>
      </c>
      <c r="O77" s="277">
        <f>L77+(L77*'Ingreso Datos '!$D$24)</f>
        <v>0</v>
      </c>
      <c r="P77" s="278">
        <f t="shared" si="111"/>
        <v>0</v>
      </c>
      <c r="Q77" s="281">
        <v>0.0</v>
      </c>
      <c r="R77" s="277">
        <f>O77+(O77*'Ingreso Datos '!$D$24)</f>
        <v>0</v>
      </c>
      <c r="S77" s="278">
        <f t="shared" si="112"/>
        <v>0</v>
      </c>
      <c r="T77" s="281">
        <v>0.0</v>
      </c>
      <c r="U77" s="277">
        <f>R77+(R77*'Ingreso Datos '!$D$24)</f>
        <v>0</v>
      </c>
      <c r="V77" s="278">
        <f t="shared" si="113"/>
        <v>0</v>
      </c>
      <c r="W77" s="281">
        <v>0.0</v>
      </c>
      <c r="X77" s="277">
        <f>U77+(U77*'Ingreso Datos '!$D$24)</f>
        <v>0</v>
      </c>
      <c r="Y77" s="278">
        <f t="shared" si="114"/>
        <v>0</v>
      </c>
      <c r="Z77" s="282">
        <v>0.0</v>
      </c>
      <c r="AA77" s="278">
        <f>X77+(X77*'Ingreso Datos '!D$24)</f>
        <v>0</v>
      </c>
      <c r="AB77" s="278">
        <f t="shared" si="115"/>
        <v>0</v>
      </c>
      <c r="AC77" s="282">
        <v>0.0</v>
      </c>
      <c r="AD77" s="278">
        <f>AA77+(AA77*'Ingreso Datos '!D$24)</f>
        <v>0</v>
      </c>
      <c r="AE77" s="278">
        <f t="shared" si="116"/>
        <v>0</v>
      </c>
      <c r="AF77" s="282">
        <v>0.0</v>
      </c>
      <c r="AG77" s="278">
        <f>AD77+(AD77*'Ingreso Datos '!D$24)</f>
        <v>0</v>
      </c>
      <c r="AH77" s="278">
        <f t="shared" si="117"/>
        <v>0</v>
      </c>
      <c r="AI77" s="15">
        <v>0.0</v>
      </c>
      <c r="AJ77" s="277">
        <f>X76+(X76*'Ingreso Datos '!$D$24)</f>
        <v>47815.44224</v>
      </c>
      <c r="AK77" s="278">
        <f t="shared" si="118"/>
        <v>0</v>
      </c>
      <c r="AL77" s="15">
        <v>0.0</v>
      </c>
      <c r="AM77" s="277">
        <f>AJ77+(AJ77*'Ingreso Datos '!$D$24)</f>
        <v>50684.36877</v>
      </c>
      <c r="AN77" s="278">
        <f t="shared" si="119"/>
        <v>0</v>
      </c>
      <c r="AO77" s="15">
        <v>0.0</v>
      </c>
      <c r="AP77" s="277">
        <f>AM77+(AM77*'Ingreso Datos '!$D$24)</f>
        <v>53725.4309</v>
      </c>
      <c r="AQ77" s="278">
        <f t="shared" si="120"/>
        <v>0</v>
      </c>
      <c r="AR77" s="15">
        <v>0.0</v>
      </c>
      <c r="AS77" s="277">
        <f>AP77+(AP77*'Ingreso Datos '!$D$24)</f>
        <v>56948.95675</v>
      </c>
      <c r="AT77" s="278">
        <f t="shared" si="121"/>
        <v>0</v>
      </c>
      <c r="AU77" s="403">
        <v>0.0</v>
      </c>
      <c r="AV77" s="277">
        <f>AS77+(AS77*'Ingreso Datos '!$D$24)</f>
        <v>60365.89416</v>
      </c>
      <c r="AW77" s="278">
        <f t="shared" si="122"/>
        <v>0</v>
      </c>
      <c r="AX77" s="15">
        <v>0.0</v>
      </c>
      <c r="AY77" s="277">
        <f>AV77+(AV77*'Ingreso Datos '!$D$24)</f>
        <v>63987.8478</v>
      </c>
      <c r="AZ77" s="278">
        <f t="shared" si="123"/>
        <v>0</v>
      </c>
      <c r="BA77" s="15">
        <v>0.0</v>
      </c>
      <c r="BB77" s="277">
        <f>AY77+(AY77*'Ingreso Datos '!$D$24)</f>
        <v>67827.11867</v>
      </c>
      <c r="BC77" s="278">
        <f t="shared" si="124"/>
        <v>0</v>
      </c>
      <c r="BD77" s="15">
        <v>0.0</v>
      </c>
      <c r="BE77" s="277">
        <f>BB77+(BB77*'Ingreso Datos '!$D$24)</f>
        <v>71896.74579</v>
      </c>
      <c r="BF77" s="278">
        <f t="shared" si="125"/>
        <v>0</v>
      </c>
      <c r="BG77" s="15">
        <v>0.0</v>
      </c>
      <c r="BH77" s="277">
        <f>BE77+(BE77*'Ingreso Datos '!$D$24)</f>
        <v>76210.55054</v>
      </c>
      <c r="BI77" s="278">
        <f t="shared" si="126"/>
        <v>0</v>
      </c>
      <c r="BJ77" s="15">
        <v>0.0</v>
      </c>
      <c r="BK77" s="277">
        <f>BH77+(BH77*'Ingreso Datos '!$D$24)</f>
        <v>80783.18357</v>
      </c>
      <c r="BL77" s="278">
        <f t="shared" si="127"/>
        <v>0</v>
      </c>
      <c r="BM77" s="15">
        <v>0.0</v>
      </c>
      <c r="BN77" s="277">
        <f>BK77+(BK77*'Ingreso Datos '!$D$24)</f>
        <v>85630.17459</v>
      </c>
      <c r="BO77" s="278">
        <f t="shared" si="128"/>
        <v>0</v>
      </c>
      <c r="BP77" s="15">
        <v>0.0</v>
      </c>
      <c r="BQ77" s="277">
        <f>BN77+(BN77*'Ingreso Datos '!$D$24)</f>
        <v>90767.98506</v>
      </c>
      <c r="BR77" s="278">
        <f t="shared" si="129"/>
        <v>0</v>
      </c>
      <c r="BS77" s="15">
        <f t="shared" si="130"/>
        <v>0</v>
      </c>
      <c r="BT77" s="277">
        <f>BQ77+(BQ77*'Ingreso Datos '!$D$24)</f>
        <v>96214.06417</v>
      </c>
      <c r="BU77" s="278">
        <f t="shared" si="131"/>
        <v>0</v>
      </c>
      <c r="BV77" s="15">
        <f t="shared" si="132"/>
        <v>0</v>
      </c>
      <c r="BW77" s="277">
        <f>BT77+(BT77*'Ingreso Datos '!$D$24)</f>
        <v>101986.908</v>
      </c>
      <c r="BX77" s="278">
        <f t="shared" si="133"/>
        <v>0</v>
      </c>
      <c r="BY77" s="15">
        <f t="shared" si="134"/>
        <v>0</v>
      </c>
      <c r="BZ77" s="277">
        <f>BW77+(BW77*'Ingreso Datos '!$D$24)</f>
        <v>108106.1225</v>
      </c>
      <c r="CA77" s="278">
        <f t="shared" si="135"/>
        <v>0</v>
      </c>
      <c r="CB77" s="15">
        <f t="shared" si="136"/>
        <v>0</v>
      </c>
      <c r="CC77" s="277">
        <f>BZ77+(BZ77*'Ingreso Datos '!$D$24)</f>
        <v>114592.4898</v>
      </c>
      <c r="CD77" s="278">
        <f t="shared" si="137"/>
        <v>0</v>
      </c>
      <c r="CE77" s="15">
        <f t="shared" si="138"/>
        <v>0</v>
      </c>
      <c r="CF77" s="277">
        <f>CC77+(CC77*'Ingreso Datos '!$D$24)</f>
        <v>121468.0392</v>
      </c>
      <c r="CG77" s="278">
        <f t="shared" si="139"/>
        <v>0</v>
      </c>
    </row>
    <row r="78" ht="14.25" customHeight="1" outlineLevel="1">
      <c r="A78" s="275" t="s">
        <v>188</v>
      </c>
      <c r="B78" s="398">
        <v>0.0</v>
      </c>
      <c r="C78" s="277">
        <f>'Ingreso Datos '!H12</f>
        <v>0</v>
      </c>
      <c r="D78" s="278">
        <f t="shared" si="107"/>
        <v>0</v>
      </c>
      <c r="E78" s="399">
        <v>0.0</v>
      </c>
      <c r="F78" s="277">
        <f>C78+(C78*'Ingreso Datos '!$D$24)</f>
        <v>0</v>
      </c>
      <c r="G78" s="278">
        <f t="shared" si="108"/>
        <v>0</v>
      </c>
      <c r="H78" s="399">
        <v>0.0</v>
      </c>
      <c r="I78" s="277">
        <f>F78+(F78*'Ingreso Datos '!$D$24)</f>
        <v>0</v>
      </c>
      <c r="J78" s="278">
        <f t="shared" si="109"/>
        <v>0</v>
      </c>
      <c r="K78" s="399">
        <v>0.0</v>
      </c>
      <c r="L78" s="277">
        <f>I78+(I78*'Ingreso Datos '!$D$24)</f>
        <v>0</v>
      </c>
      <c r="M78" s="278">
        <f t="shared" si="110"/>
        <v>0</v>
      </c>
      <c r="N78" s="400">
        <v>0.0</v>
      </c>
      <c r="O78" s="277">
        <f>L78+(L78*'Ingreso Datos '!$D$24)</f>
        <v>0</v>
      </c>
      <c r="P78" s="278">
        <f t="shared" si="111"/>
        <v>0</v>
      </c>
      <c r="Q78" s="281">
        <v>0.0</v>
      </c>
      <c r="R78" s="277">
        <f>O78+(O78*'Ingreso Datos '!$D$24)</f>
        <v>0</v>
      </c>
      <c r="S78" s="278">
        <f t="shared" si="112"/>
        <v>0</v>
      </c>
      <c r="T78" s="281">
        <v>0.0</v>
      </c>
      <c r="U78" s="277">
        <f>R78+(R78*'Ingreso Datos '!$D$24)</f>
        <v>0</v>
      </c>
      <c r="V78" s="278">
        <f t="shared" si="113"/>
        <v>0</v>
      </c>
      <c r="W78" s="281">
        <v>0.0</v>
      </c>
      <c r="X78" s="277">
        <f>U78+(U78*'Ingreso Datos '!$D$24)</f>
        <v>0</v>
      </c>
      <c r="Y78" s="278">
        <f t="shared" si="114"/>
        <v>0</v>
      </c>
      <c r="Z78" s="282">
        <v>0.0</v>
      </c>
      <c r="AA78" s="278">
        <f>X78+(X78*'Ingreso Datos '!D$24)</f>
        <v>0</v>
      </c>
      <c r="AB78" s="278">
        <f t="shared" si="115"/>
        <v>0</v>
      </c>
      <c r="AC78" s="282">
        <v>0.0</v>
      </c>
      <c r="AD78" s="278">
        <f>AA78+(AA78*'Ingreso Datos '!D$24)</f>
        <v>0</v>
      </c>
      <c r="AE78" s="278">
        <f t="shared" si="116"/>
        <v>0</v>
      </c>
      <c r="AF78" s="282">
        <v>0.0</v>
      </c>
      <c r="AG78" s="278">
        <f>AD78+(AD78*'Ingreso Datos '!D$24)</f>
        <v>0</v>
      </c>
      <c r="AH78" s="278">
        <f t="shared" si="117"/>
        <v>0</v>
      </c>
      <c r="AI78" s="15">
        <v>0.0</v>
      </c>
      <c r="AJ78" s="277">
        <f>X77+(X77*'Ingreso Datos '!$D$24)</f>
        <v>0</v>
      </c>
      <c r="AK78" s="278">
        <f t="shared" si="118"/>
        <v>0</v>
      </c>
      <c r="AL78" s="15">
        <v>0.0</v>
      </c>
      <c r="AM78" s="277">
        <f>AJ78+(AJ78*'Ingreso Datos '!$D$24)</f>
        <v>0</v>
      </c>
      <c r="AN78" s="278">
        <f t="shared" si="119"/>
        <v>0</v>
      </c>
      <c r="AO78" s="15">
        <v>0.0</v>
      </c>
      <c r="AP78" s="277">
        <f>AM78+(AM78*'Ingreso Datos '!$D$24)</f>
        <v>0</v>
      </c>
      <c r="AQ78" s="278">
        <f t="shared" si="120"/>
        <v>0</v>
      </c>
      <c r="AR78" s="15">
        <v>0.0</v>
      </c>
      <c r="AS78" s="277">
        <f>AP78+(AP78*'Ingreso Datos '!$D$24)</f>
        <v>0</v>
      </c>
      <c r="AT78" s="278">
        <f t="shared" si="121"/>
        <v>0</v>
      </c>
      <c r="AU78" s="290">
        <v>0.0</v>
      </c>
      <c r="AV78" s="277">
        <f>AS78+(AS78*'Ingreso Datos '!$D$24)</f>
        <v>0</v>
      </c>
      <c r="AW78" s="278">
        <f t="shared" si="122"/>
        <v>0</v>
      </c>
      <c r="AX78" s="15">
        <v>0.0</v>
      </c>
      <c r="AY78" s="277">
        <f>AV78+(AV78*'Ingreso Datos '!$D$24)</f>
        <v>0</v>
      </c>
      <c r="AZ78" s="278">
        <f t="shared" si="123"/>
        <v>0</v>
      </c>
      <c r="BA78" s="15">
        <v>0.0</v>
      </c>
      <c r="BB78" s="277">
        <f>AY78+(AY78*'Ingreso Datos '!$D$24)</f>
        <v>0</v>
      </c>
      <c r="BC78" s="278">
        <f t="shared" si="124"/>
        <v>0</v>
      </c>
      <c r="BD78" s="15">
        <v>0.0</v>
      </c>
      <c r="BE78" s="277">
        <f>BB78+(BB78*'Ingreso Datos '!$D$24)</f>
        <v>0</v>
      </c>
      <c r="BF78" s="278">
        <f t="shared" si="125"/>
        <v>0</v>
      </c>
      <c r="BG78" s="15">
        <v>0.0</v>
      </c>
      <c r="BH78" s="277">
        <f>BE78+(BE78*'Ingreso Datos '!$D$24)</f>
        <v>0</v>
      </c>
      <c r="BI78" s="278">
        <f t="shared" si="126"/>
        <v>0</v>
      </c>
      <c r="BJ78" s="15">
        <v>0.0</v>
      </c>
      <c r="BK78" s="277">
        <f>BH78+(BH78*'Ingreso Datos '!$D$24)</f>
        <v>0</v>
      </c>
      <c r="BL78" s="278">
        <f t="shared" si="127"/>
        <v>0</v>
      </c>
      <c r="BM78" s="15">
        <v>0.0</v>
      </c>
      <c r="BN78" s="277">
        <f>BK78+(BK78*'Ingreso Datos '!$D$24)</f>
        <v>0</v>
      </c>
      <c r="BO78" s="278">
        <f t="shared" si="128"/>
        <v>0</v>
      </c>
      <c r="BP78" s="15">
        <v>0.0</v>
      </c>
      <c r="BQ78" s="277">
        <f>BN78+(BN78*'Ingreso Datos '!$D$24)</f>
        <v>0</v>
      </c>
      <c r="BR78" s="278">
        <f t="shared" si="129"/>
        <v>0</v>
      </c>
      <c r="BS78" s="15">
        <f t="shared" si="130"/>
        <v>0</v>
      </c>
      <c r="BT78" s="277">
        <f>BQ78+(BQ78*'Ingreso Datos '!$D$24)</f>
        <v>0</v>
      </c>
      <c r="BU78" s="278">
        <f t="shared" si="131"/>
        <v>0</v>
      </c>
      <c r="BV78" s="15">
        <f t="shared" si="132"/>
        <v>0</v>
      </c>
      <c r="BW78" s="277">
        <f>BT78+(BT78*'Ingreso Datos '!$D$24)</f>
        <v>0</v>
      </c>
      <c r="BX78" s="278">
        <f t="shared" si="133"/>
        <v>0</v>
      </c>
      <c r="BY78" s="15">
        <f t="shared" si="134"/>
        <v>0</v>
      </c>
      <c r="BZ78" s="277">
        <f>BW78+(BW78*'Ingreso Datos '!$D$24)</f>
        <v>0</v>
      </c>
      <c r="CA78" s="278">
        <f t="shared" si="135"/>
        <v>0</v>
      </c>
      <c r="CB78" s="15">
        <f t="shared" si="136"/>
        <v>0</v>
      </c>
      <c r="CC78" s="277">
        <f>BZ78+(BZ78*'Ingreso Datos '!$D$24)</f>
        <v>0</v>
      </c>
      <c r="CD78" s="278">
        <f t="shared" si="137"/>
        <v>0</v>
      </c>
      <c r="CE78" s="15">
        <f t="shared" si="138"/>
        <v>0</v>
      </c>
      <c r="CF78" s="277">
        <f>CC78+(CC78*'Ingreso Datos '!$D$24)</f>
        <v>0</v>
      </c>
      <c r="CG78" s="278">
        <f t="shared" si="139"/>
        <v>0</v>
      </c>
    </row>
    <row r="79" ht="14.25" customHeight="1" outlineLevel="1">
      <c r="A79" s="275" t="s">
        <v>190</v>
      </c>
      <c r="B79" s="398">
        <v>0.0</v>
      </c>
      <c r="C79" s="277">
        <f>'Ingreso Datos '!H13</f>
        <v>0</v>
      </c>
      <c r="D79" s="278">
        <f t="shared" si="107"/>
        <v>0</v>
      </c>
      <c r="E79" s="399">
        <v>0.0</v>
      </c>
      <c r="F79" s="277">
        <f>C79+(C79*'Ingreso Datos '!$D$24)</f>
        <v>0</v>
      </c>
      <c r="G79" s="278">
        <f t="shared" si="108"/>
        <v>0</v>
      </c>
      <c r="H79" s="399">
        <v>0.0</v>
      </c>
      <c r="I79" s="277">
        <f>F79+(F79*'Ingreso Datos '!$D$24)</f>
        <v>0</v>
      </c>
      <c r="J79" s="278">
        <f t="shared" si="109"/>
        <v>0</v>
      </c>
      <c r="K79" s="399">
        <v>0.0</v>
      </c>
      <c r="L79" s="277">
        <f>I79+(I79*'Ingreso Datos '!$D$24)</f>
        <v>0</v>
      </c>
      <c r="M79" s="278">
        <f t="shared" si="110"/>
        <v>0</v>
      </c>
      <c r="N79" s="400">
        <v>0.0</v>
      </c>
      <c r="O79" s="277">
        <f>L79+(L79*'Ingreso Datos '!$D$24)</f>
        <v>0</v>
      </c>
      <c r="P79" s="278">
        <f t="shared" si="111"/>
        <v>0</v>
      </c>
      <c r="Q79" s="281">
        <v>0.0</v>
      </c>
      <c r="R79" s="277">
        <f>O79+(O79*'Ingreso Datos '!$D$24)</f>
        <v>0</v>
      </c>
      <c r="S79" s="278">
        <f t="shared" si="112"/>
        <v>0</v>
      </c>
      <c r="T79" s="281">
        <v>0.0</v>
      </c>
      <c r="U79" s="277">
        <f>R79+(R79*'Ingreso Datos '!$D$24)</f>
        <v>0</v>
      </c>
      <c r="V79" s="278">
        <f t="shared" si="113"/>
        <v>0</v>
      </c>
      <c r="W79" s="281">
        <v>0.0</v>
      </c>
      <c r="X79" s="277">
        <f>U79+(U79*'Ingreso Datos '!$D$24)</f>
        <v>0</v>
      </c>
      <c r="Y79" s="278">
        <f t="shared" si="114"/>
        <v>0</v>
      </c>
      <c r="Z79" s="282">
        <v>0.0</v>
      </c>
      <c r="AA79" s="278">
        <f>X79+(X79*'Ingreso Datos '!D$24)</f>
        <v>0</v>
      </c>
      <c r="AB79" s="278">
        <f t="shared" si="115"/>
        <v>0</v>
      </c>
      <c r="AC79" s="282">
        <v>0.0</v>
      </c>
      <c r="AD79" s="278">
        <f>AA79+(AA79*'Ingreso Datos '!D$24)</f>
        <v>0</v>
      </c>
      <c r="AE79" s="278">
        <f t="shared" si="116"/>
        <v>0</v>
      </c>
      <c r="AF79" s="282">
        <v>0.0</v>
      </c>
      <c r="AG79" s="278">
        <f>AD79+(AD79*'Ingreso Datos '!D$24)</f>
        <v>0</v>
      </c>
      <c r="AH79" s="278">
        <f t="shared" si="117"/>
        <v>0</v>
      </c>
      <c r="AI79" s="15">
        <v>2.0</v>
      </c>
      <c r="AJ79" s="277">
        <f>X78+(X78*'Ingreso Datos '!$D$24)</f>
        <v>0</v>
      </c>
      <c r="AK79" s="278">
        <f t="shared" si="118"/>
        <v>0</v>
      </c>
      <c r="AL79" s="15">
        <v>2.0</v>
      </c>
      <c r="AM79" s="277">
        <f>AJ79+(AJ79*'Ingreso Datos '!$D$24)</f>
        <v>0</v>
      </c>
      <c r="AN79" s="278">
        <f t="shared" si="119"/>
        <v>0</v>
      </c>
      <c r="AO79" s="15">
        <v>2.0</v>
      </c>
      <c r="AP79" s="277">
        <f>AM79+(AM79*'Ingreso Datos '!$D$24)</f>
        <v>0</v>
      </c>
      <c r="AQ79" s="278">
        <f t="shared" si="120"/>
        <v>0</v>
      </c>
      <c r="AR79" s="15">
        <v>2.0</v>
      </c>
      <c r="AS79" s="277">
        <f>AP79+(AP79*'Ingreso Datos '!$D$24)</f>
        <v>0</v>
      </c>
      <c r="AT79" s="278">
        <f t="shared" si="121"/>
        <v>0</v>
      </c>
      <c r="AU79" s="290">
        <v>2.0</v>
      </c>
      <c r="AV79" s="277">
        <f>AS79+(AS79*'Ingreso Datos '!$D$24)</f>
        <v>0</v>
      </c>
      <c r="AW79" s="278">
        <f t="shared" si="122"/>
        <v>0</v>
      </c>
      <c r="AX79" s="15">
        <v>2.0</v>
      </c>
      <c r="AY79" s="277">
        <f>AV79+(AV79*'Ingreso Datos '!$D$24)</f>
        <v>0</v>
      </c>
      <c r="AZ79" s="278">
        <f t="shared" si="123"/>
        <v>0</v>
      </c>
      <c r="BA79" s="15">
        <v>2.0</v>
      </c>
      <c r="BB79" s="277">
        <f>AY79+(AY79*'Ingreso Datos '!$D$24)</f>
        <v>0</v>
      </c>
      <c r="BC79" s="278">
        <f t="shared" si="124"/>
        <v>0</v>
      </c>
      <c r="BD79" s="15">
        <v>2.0</v>
      </c>
      <c r="BE79" s="277">
        <f>BB79+(BB79*'Ingreso Datos '!$D$24)</f>
        <v>0</v>
      </c>
      <c r="BF79" s="278">
        <f t="shared" si="125"/>
        <v>0</v>
      </c>
      <c r="BG79" s="15">
        <v>2.0</v>
      </c>
      <c r="BH79" s="277">
        <f>BE79+(BE79*'Ingreso Datos '!$D$24)</f>
        <v>0</v>
      </c>
      <c r="BI79" s="278">
        <f t="shared" si="126"/>
        <v>0</v>
      </c>
      <c r="BJ79" s="15">
        <v>2.0</v>
      </c>
      <c r="BK79" s="277">
        <f>BH79+(BH79*'Ingreso Datos '!$D$24)</f>
        <v>0</v>
      </c>
      <c r="BL79" s="278">
        <f t="shared" si="127"/>
        <v>0</v>
      </c>
      <c r="BM79" s="15">
        <v>2.0</v>
      </c>
      <c r="BN79" s="277">
        <f>BK79+(BK79*'Ingreso Datos '!$D$24)</f>
        <v>0</v>
      </c>
      <c r="BO79" s="278">
        <f t="shared" si="128"/>
        <v>0</v>
      </c>
      <c r="BP79" s="15">
        <v>2.0</v>
      </c>
      <c r="BQ79" s="277">
        <f>BN79+(BN79*'Ingreso Datos '!$D$24)</f>
        <v>0</v>
      </c>
      <c r="BR79" s="278">
        <f t="shared" si="129"/>
        <v>0</v>
      </c>
      <c r="BS79" s="15">
        <f t="shared" si="130"/>
        <v>2</v>
      </c>
      <c r="BT79" s="277">
        <f>BQ79+(BQ79*'Ingreso Datos '!$D$24)</f>
        <v>0</v>
      </c>
      <c r="BU79" s="278">
        <f t="shared" si="131"/>
        <v>0</v>
      </c>
      <c r="BV79" s="15">
        <f t="shared" si="132"/>
        <v>2</v>
      </c>
      <c r="BW79" s="277">
        <f>BT79+(BT79*'Ingreso Datos '!$D$24)</f>
        <v>0</v>
      </c>
      <c r="BX79" s="278">
        <f t="shared" si="133"/>
        <v>0</v>
      </c>
      <c r="BY79" s="15">
        <f t="shared" si="134"/>
        <v>2</v>
      </c>
      <c r="BZ79" s="277">
        <f>BW79+(BW79*'Ingreso Datos '!$D$24)</f>
        <v>0</v>
      </c>
      <c r="CA79" s="278">
        <f t="shared" si="135"/>
        <v>0</v>
      </c>
      <c r="CB79" s="15">
        <f t="shared" si="136"/>
        <v>2</v>
      </c>
      <c r="CC79" s="277">
        <f>BZ79+(BZ79*'Ingreso Datos '!$D$24)</f>
        <v>0</v>
      </c>
      <c r="CD79" s="278">
        <f t="shared" si="137"/>
        <v>0</v>
      </c>
      <c r="CE79" s="15">
        <f t="shared" si="138"/>
        <v>2</v>
      </c>
      <c r="CF79" s="277">
        <f>CC79+(CC79*'Ingreso Datos '!$D$24)</f>
        <v>0</v>
      </c>
      <c r="CG79" s="278">
        <f t="shared" si="139"/>
        <v>0</v>
      </c>
    </row>
    <row r="80" ht="14.25" customHeight="1" outlineLevel="1">
      <c r="A80" s="275" t="s">
        <v>192</v>
      </c>
      <c r="B80" s="398">
        <v>0.0</v>
      </c>
      <c r="C80" s="277">
        <f>'Ingreso Datos '!H14</f>
        <v>0</v>
      </c>
      <c r="D80" s="278">
        <f t="shared" si="107"/>
        <v>0</v>
      </c>
      <c r="E80" s="399">
        <v>0.0</v>
      </c>
      <c r="F80" s="277">
        <f>C80+(C80*'Ingreso Datos '!$D$24)</f>
        <v>0</v>
      </c>
      <c r="G80" s="278">
        <f t="shared" si="108"/>
        <v>0</v>
      </c>
      <c r="H80" s="399">
        <v>0.0</v>
      </c>
      <c r="I80" s="277">
        <f>F80+(F80*'Ingreso Datos '!$D$24)</f>
        <v>0</v>
      </c>
      <c r="J80" s="278">
        <f t="shared" si="109"/>
        <v>0</v>
      </c>
      <c r="K80" s="399">
        <v>0.0</v>
      </c>
      <c r="L80" s="277">
        <f>I80+(I80*'Ingreso Datos '!$D$24)</f>
        <v>0</v>
      </c>
      <c r="M80" s="278">
        <f t="shared" si="110"/>
        <v>0</v>
      </c>
      <c r="N80" s="400">
        <v>0.0</v>
      </c>
      <c r="O80" s="277">
        <f>L80+(L80*'Ingreso Datos '!$D$24)</f>
        <v>0</v>
      </c>
      <c r="P80" s="278">
        <f t="shared" si="111"/>
        <v>0</v>
      </c>
      <c r="Q80" s="281">
        <v>0.0</v>
      </c>
      <c r="R80" s="277">
        <f>O80+(O80*'Ingreso Datos '!$D$24)</f>
        <v>0</v>
      </c>
      <c r="S80" s="278">
        <f t="shared" si="112"/>
        <v>0</v>
      </c>
      <c r="T80" s="281">
        <v>0.0</v>
      </c>
      <c r="U80" s="277">
        <f>R80+(R80*'Ingreso Datos '!$D$24)</f>
        <v>0</v>
      </c>
      <c r="V80" s="278">
        <f t="shared" si="113"/>
        <v>0</v>
      </c>
      <c r="W80" s="281">
        <v>0.0</v>
      </c>
      <c r="X80" s="277">
        <f>U80+(U80*'Ingreso Datos '!$D$24)</f>
        <v>0</v>
      </c>
      <c r="Y80" s="278">
        <f t="shared" si="114"/>
        <v>0</v>
      </c>
      <c r="Z80" s="282">
        <v>0.0</v>
      </c>
      <c r="AA80" s="278">
        <f>X80+(X80*'Ingreso Datos '!D$24)</f>
        <v>0</v>
      </c>
      <c r="AB80" s="278">
        <f t="shared" si="115"/>
        <v>0</v>
      </c>
      <c r="AC80" s="282">
        <v>0.0</v>
      </c>
      <c r="AD80" s="278">
        <f>AA80+(AA80*'Ingreso Datos '!D$24)</f>
        <v>0</v>
      </c>
      <c r="AE80" s="278">
        <f t="shared" si="116"/>
        <v>0</v>
      </c>
      <c r="AF80" s="282">
        <v>0.0</v>
      </c>
      <c r="AG80" s="278">
        <f>AD80+(AD80*'Ingreso Datos '!D$24)</f>
        <v>0</v>
      </c>
      <c r="AH80" s="278">
        <f t="shared" si="117"/>
        <v>0</v>
      </c>
      <c r="AI80" s="15">
        <v>0.0</v>
      </c>
      <c r="AJ80" s="277">
        <f>X79+(X79*'Ingreso Datos '!$D$24)</f>
        <v>0</v>
      </c>
      <c r="AK80" s="278">
        <f t="shared" si="118"/>
        <v>0</v>
      </c>
      <c r="AL80" s="15">
        <v>0.0</v>
      </c>
      <c r="AM80" s="277">
        <f>AJ80+(AJ80*'Ingreso Datos '!$D$24)</f>
        <v>0</v>
      </c>
      <c r="AN80" s="278">
        <f t="shared" si="119"/>
        <v>0</v>
      </c>
      <c r="AO80" s="15">
        <v>0.0</v>
      </c>
      <c r="AP80" s="277">
        <f>AM80+(AM80*'Ingreso Datos '!$D$24)</f>
        <v>0</v>
      </c>
      <c r="AQ80" s="278">
        <f t="shared" si="120"/>
        <v>0</v>
      </c>
      <c r="AR80" s="15">
        <v>0.0</v>
      </c>
      <c r="AS80" s="277">
        <f>AP80+(AP80*'Ingreso Datos '!$D$24)</f>
        <v>0</v>
      </c>
      <c r="AT80" s="278">
        <f t="shared" si="121"/>
        <v>0</v>
      </c>
      <c r="AU80" s="290">
        <v>0.0</v>
      </c>
      <c r="AV80" s="277">
        <f>AS80+(AS80*'Ingreso Datos '!$D$24)</f>
        <v>0</v>
      </c>
      <c r="AW80" s="278">
        <f t="shared" si="122"/>
        <v>0</v>
      </c>
      <c r="AX80" s="15">
        <v>0.0</v>
      </c>
      <c r="AY80" s="277">
        <f>AV80+(AV80*'Ingreso Datos '!$D$24)</f>
        <v>0</v>
      </c>
      <c r="AZ80" s="278">
        <f t="shared" si="123"/>
        <v>0</v>
      </c>
      <c r="BA80" s="15">
        <v>0.0</v>
      </c>
      <c r="BB80" s="277">
        <f>AY80+(AY80*'Ingreso Datos '!$D$24)</f>
        <v>0</v>
      </c>
      <c r="BC80" s="278">
        <f t="shared" si="124"/>
        <v>0</v>
      </c>
      <c r="BD80" s="15">
        <v>0.0</v>
      </c>
      <c r="BE80" s="277">
        <f>BB80+(BB80*'Ingreso Datos '!$D$24)</f>
        <v>0</v>
      </c>
      <c r="BF80" s="278">
        <f t="shared" si="125"/>
        <v>0</v>
      </c>
      <c r="BG80" s="15">
        <v>0.0</v>
      </c>
      <c r="BH80" s="277">
        <f>BE80+(BE80*'Ingreso Datos '!$D$24)</f>
        <v>0</v>
      </c>
      <c r="BI80" s="278">
        <f t="shared" si="126"/>
        <v>0</v>
      </c>
      <c r="BJ80" s="15">
        <v>0.0</v>
      </c>
      <c r="BK80" s="277">
        <f>BH80+(BH80*'Ingreso Datos '!$D$24)</f>
        <v>0</v>
      </c>
      <c r="BL80" s="278">
        <f t="shared" si="127"/>
        <v>0</v>
      </c>
      <c r="BM80" s="15">
        <v>0.0</v>
      </c>
      <c r="BN80" s="277">
        <f>BK80+(BK80*'Ingreso Datos '!$D$24)</f>
        <v>0</v>
      </c>
      <c r="BO80" s="278">
        <f t="shared" si="128"/>
        <v>0</v>
      </c>
      <c r="BP80" s="15">
        <v>0.0</v>
      </c>
      <c r="BQ80" s="277">
        <f>BN80+(BN80*'Ingreso Datos '!$D$24)</f>
        <v>0</v>
      </c>
      <c r="BR80" s="278">
        <f t="shared" si="129"/>
        <v>0</v>
      </c>
      <c r="BS80" s="15">
        <f t="shared" si="130"/>
        <v>0</v>
      </c>
      <c r="BT80" s="277">
        <f>BQ80+(BQ80*'Ingreso Datos '!$D$24)</f>
        <v>0</v>
      </c>
      <c r="BU80" s="278">
        <f t="shared" si="131"/>
        <v>0</v>
      </c>
      <c r="BV80" s="15">
        <f t="shared" si="132"/>
        <v>0</v>
      </c>
      <c r="BW80" s="277">
        <f>BT80+(BT80*'Ingreso Datos '!$D$24)</f>
        <v>0</v>
      </c>
      <c r="BX80" s="278">
        <f t="shared" si="133"/>
        <v>0</v>
      </c>
      <c r="BY80" s="15">
        <f t="shared" si="134"/>
        <v>0</v>
      </c>
      <c r="BZ80" s="277">
        <f>BW80+(BW80*'Ingreso Datos '!$D$24)</f>
        <v>0</v>
      </c>
      <c r="CA80" s="278">
        <f t="shared" si="135"/>
        <v>0</v>
      </c>
      <c r="CB80" s="15">
        <f t="shared" si="136"/>
        <v>0</v>
      </c>
      <c r="CC80" s="277">
        <f>BZ80+(BZ80*'Ingreso Datos '!$D$24)</f>
        <v>0</v>
      </c>
      <c r="CD80" s="278">
        <f t="shared" si="137"/>
        <v>0</v>
      </c>
      <c r="CE80" s="15">
        <f t="shared" si="138"/>
        <v>0</v>
      </c>
      <c r="CF80" s="277">
        <f>CC80+(CC80*'Ingreso Datos '!$D$24)</f>
        <v>0</v>
      </c>
      <c r="CG80" s="278">
        <f t="shared" si="139"/>
        <v>0</v>
      </c>
    </row>
    <row r="81" ht="14.25" customHeight="1" outlineLevel="1">
      <c r="A81" s="275" t="s">
        <v>194</v>
      </c>
      <c r="B81" s="398">
        <v>3.0</v>
      </c>
      <c r="C81" s="277">
        <f>'Ingreso Datos '!H15</f>
        <v>50000</v>
      </c>
      <c r="D81" s="278">
        <f t="shared" si="107"/>
        <v>150000</v>
      </c>
      <c r="E81" s="399">
        <v>5.0</v>
      </c>
      <c r="F81" s="277">
        <f>C81+(C81*'Ingreso Datos '!$D$24)</f>
        <v>53000</v>
      </c>
      <c r="G81" s="278">
        <f t="shared" si="108"/>
        <v>265000</v>
      </c>
      <c r="H81" s="399">
        <v>5.0</v>
      </c>
      <c r="I81" s="277">
        <f>F81+(F81*'Ingreso Datos '!$D$24)</f>
        <v>56180</v>
      </c>
      <c r="J81" s="278">
        <f t="shared" si="109"/>
        <v>280900</v>
      </c>
      <c r="K81" s="399">
        <v>5.0</v>
      </c>
      <c r="L81" s="277">
        <f>I81+(I81*'Ingreso Datos '!$D$24)</f>
        <v>59550.8</v>
      </c>
      <c r="M81" s="278">
        <f t="shared" si="110"/>
        <v>297754</v>
      </c>
      <c r="N81" s="400">
        <v>5.0</v>
      </c>
      <c r="O81" s="277">
        <f>L81+(L81*'Ingreso Datos '!$D$24)</f>
        <v>63123.848</v>
      </c>
      <c r="P81" s="278">
        <f t="shared" si="111"/>
        <v>315619.24</v>
      </c>
      <c r="Q81" s="281">
        <v>5.0</v>
      </c>
      <c r="R81" s="277">
        <f>O81+(O81*'Ingreso Datos '!$D$24)</f>
        <v>66911.27888</v>
      </c>
      <c r="S81" s="278">
        <f t="shared" si="112"/>
        <v>334556.3944</v>
      </c>
      <c r="T81" s="281">
        <v>5.0</v>
      </c>
      <c r="U81" s="277">
        <f>R81+(R81*'Ingreso Datos '!$D$24)</f>
        <v>70925.95561</v>
      </c>
      <c r="V81" s="278">
        <f t="shared" si="113"/>
        <v>354629.7781</v>
      </c>
      <c r="W81" s="281">
        <v>5.0</v>
      </c>
      <c r="X81" s="277">
        <f>U81+(U81*'Ingreso Datos '!$D$24)</f>
        <v>75181.51295</v>
      </c>
      <c r="Y81" s="278">
        <f t="shared" si="114"/>
        <v>375907.5647</v>
      </c>
      <c r="Z81" s="282">
        <v>5.0</v>
      </c>
      <c r="AA81" s="278">
        <f>X81+(X81*'Ingreso Datos '!D$24)</f>
        <v>79692.40373</v>
      </c>
      <c r="AB81" s="278">
        <f t="shared" si="115"/>
        <v>398462.0186</v>
      </c>
      <c r="AC81" s="282">
        <v>5.0</v>
      </c>
      <c r="AD81" s="278">
        <f>AA81+(AA81*'Ingreso Datos '!D$24)</f>
        <v>84473.94795</v>
      </c>
      <c r="AE81" s="278">
        <f t="shared" si="116"/>
        <v>422369.7398</v>
      </c>
      <c r="AF81" s="282">
        <v>5.0</v>
      </c>
      <c r="AG81" s="278">
        <f>AD81+(AD81*'Ingreso Datos '!D$24)</f>
        <v>89542.38483</v>
      </c>
      <c r="AH81" s="278">
        <f t="shared" si="117"/>
        <v>447711.9241</v>
      </c>
      <c r="AI81" s="15">
        <v>6.0</v>
      </c>
      <c r="AJ81" s="277">
        <f>X80+(X80*'Ingreso Datos '!$D$24)</f>
        <v>0</v>
      </c>
      <c r="AK81" s="278">
        <f t="shared" si="118"/>
        <v>0</v>
      </c>
      <c r="AL81" s="15">
        <v>6.0</v>
      </c>
      <c r="AM81" s="277">
        <f>AJ81+(AJ81*'Ingreso Datos '!$D$24)</f>
        <v>0</v>
      </c>
      <c r="AN81" s="278">
        <f t="shared" si="119"/>
        <v>0</v>
      </c>
      <c r="AO81" s="15">
        <v>6.0</v>
      </c>
      <c r="AP81" s="277">
        <f>AM81+(AM81*'Ingreso Datos '!$D$24)</f>
        <v>0</v>
      </c>
      <c r="AQ81" s="278">
        <f t="shared" si="120"/>
        <v>0</v>
      </c>
      <c r="AR81" s="15">
        <v>6.0</v>
      </c>
      <c r="AS81" s="277">
        <f>AP81+(AP81*'Ingreso Datos '!$D$24)</f>
        <v>0</v>
      </c>
      <c r="AT81" s="278">
        <f t="shared" si="121"/>
        <v>0</v>
      </c>
      <c r="AU81" s="290">
        <v>6.0</v>
      </c>
      <c r="AV81" s="277">
        <f>AS81+(AS81*'Ingreso Datos '!$D$24)</f>
        <v>0</v>
      </c>
      <c r="AW81" s="278">
        <f t="shared" si="122"/>
        <v>0</v>
      </c>
      <c r="AX81" s="15">
        <v>6.0</v>
      </c>
      <c r="AY81" s="277">
        <f>AV81+(AV81*'Ingreso Datos '!$D$24)</f>
        <v>0</v>
      </c>
      <c r="AZ81" s="278">
        <f t="shared" si="123"/>
        <v>0</v>
      </c>
      <c r="BA81" s="15">
        <v>6.0</v>
      </c>
      <c r="BB81" s="277">
        <f>AY81+(AY81*'Ingreso Datos '!$D$24)</f>
        <v>0</v>
      </c>
      <c r="BC81" s="278">
        <f t="shared" si="124"/>
        <v>0</v>
      </c>
      <c r="BD81" s="15">
        <v>6.0</v>
      </c>
      <c r="BE81" s="277">
        <f>BB81+(BB81*'Ingreso Datos '!$D$24)</f>
        <v>0</v>
      </c>
      <c r="BF81" s="278">
        <f t="shared" si="125"/>
        <v>0</v>
      </c>
      <c r="BG81" s="15">
        <v>6.0</v>
      </c>
      <c r="BH81" s="277">
        <f>BE81+(BE81*'Ingreso Datos '!$D$24)</f>
        <v>0</v>
      </c>
      <c r="BI81" s="278">
        <f t="shared" si="126"/>
        <v>0</v>
      </c>
      <c r="BJ81" s="15">
        <v>6.0</v>
      </c>
      <c r="BK81" s="277">
        <f>BH81+(BH81*'Ingreso Datos '!$D$24)</f>
        <v>0</v>
      </c>
      <c r="BL81" s="278">
        <f t="shared" si="127"/>
        <v>0</v>
      </c>
      <c r="BM81" s="15">
        <v>6.0</v>
      </c>
      <c r="BN81" s="277">
        <f>BK81+(BK81*'Ingreso Datos '!$D$24)</f>
        <v>0</v>
      </c>
      <c r="BO81" s="278">
        <f t="shared" si="128"/>
        <v>0</v>
      </c>
      <c r="BP81" s="15">
        <v>6.0</v>
      </c>
      <c r="BQ81" s="277">
        <f>BN81+(BN81*'Ingreso Datos '!$D$24)</f>
        <v>0</v>
      </c>
      <c r="BR81" s="278">
        <f t="shared" si="129"/>
        <v>0</v>
      </c>
      <c r="BS81" s="15">
        <f t="shared" si="130"/>
        <v>6</v>
      </c>
      <c r="BT81" s="277">
        <f>BQ81+(BQ81*'Ingreso Datos '!$D$24)</f>
        <v>0</v>
      </c>
      <c r="BU81" s="278">
        <f t="shared" si="131"/>
        <v>0</v>
      </c>
      <c r="BV81" s="15">
        <f t="shared" si="132"/>
        <v>6</v>
      </c>
      <c r="BW81" s="277">
        <f>BT81+(BT81*'Ingreso Datos '!$D$24)</f>
        <v>0</v>
      </c>
      <c r="BX81" s="278">
        <f t="shared" si="133"/>
        <v>0</v>
      </c>
      <c r="BY81" s="15">
        <f t="shared" si="134"/>
        <v>6</v>
      </c>
      <c r="BZ81" s="277">
        <f>BW81+(BW81*'Ingreso Datos '!$D$24)</f>
        <v>0</v>
      </c>
      <c r="CA81" s="278">
        <f t="shared" si="135"/>
        <v>0</v>
      </c>
      <c r="CB81" s="15">
        <f t="shared" si="136"/>
        <v>6</v>
      </c>
      <c r="CC81" s="277">
        <f>BZ81+(BZ81*'Ingreso Datos '!$D$24)</f>
        <v>0</v>
      </c>
      <c r="CD81" s="278">
        <f t="shared" si="137"/>
        <v>0</v>
      </c>
      <c r="CE81" s="15">
        <f t="shared" si="138"/>
        <v>6</v>
      </c>
      <c r="CF81" s="277">
        <f>CC81+(CC81*'Ingreso Datos '!$D$24)</f>
        <v>0</v>
      </c>
      <c r="CG81" s="278">
        <f t="shared" si="139"/>
        <v>0</v>
      </c>
    </row>
    <row r="82" ht="14.25" customHeight="1" outlineLevel="1">
      <c r="A82" s="275" t="s">
        <v>185</v>
      </c>
      <c r="B82" s="398">
        <v>0.0</v>
      </c>
      <c r="C82" s="277">
        <f>'Ingreso Datos '!H16</f>
        <v>0</v>
      </c>
      <c r="D82" s="278">
        <f t="shared" si="107"/>
        <v>0</v>
      </c>
      <c r="E82" s="399">
        <v>0.0</v>
      </c>
      <c r="F82" s="277">
        <f>C82+(C82*'Ingreso Datos '!$D$24)</f>
        <v>0</v>
      </c>
      <c r="G82" s="278">
        <f t="shared" si="108"/>
        <v>0</v>
      </c>
      <c r="H82" s="399">
        <v>0.0</v>
      </c>
      <c r="I82" s="277">
        <f>F82+(F82*'Ingreso Datos '!$D$24)</f>
        <v>0</v>
      </c>
      <c r="J82" s="278">
        <f t="shared" si="109"/>
        <v>0</v>
      </c>
      <c r="K82" s="399">
        <v>0.0</v>
      </c>
      <c r="L82" s="277">
        <f>I82+(I82*'Ingreso Datos '!$D$24)</f>
        <v>0</v>
      </c>
      <c r="M82" s="278">
        <f t="shared" si="110"/>
        <v>0</v>
      </c>
      <c r="N82" s="400">
        <v>0.0</v>
      </c>
      <c r="O82" s="277">
        <f>L82+(L82*'Ingreso Datos '!$D$24)</f>
        <v>0</v>
      </c>
      <c r="P82" s="278">
        <f t="shared" si="111"/>
        <v>0</v>
      </c>
      <c r="Q82" s="281">
        <v>0.0</v>
      </c>
      <c r="R82" s="277">
        <f>O82+(O82*'Ingreso Datos '!$D$24)</f>
        <v>0</v>
      </c>
      <c r="S82" s="278">
        <f t="shared" si="112"/>
        <v>0</v>
      </c>
      <c r="T82" s="281">
        <v>0.0</v>
      </c>
      <c r="U82" s="277">
        <f>R82+(R82*'Ingreso Datos '!$D$24)</f>
        <v>0</v>
      </c>
      <c r="V82" s="278">
        <f t="shared" si="113"/>
        <v>0</v>
      </c>
      <c r="W82" s="281">
        <v>0.0</v>
      </c>
      <c r="X82" s="277">
        <f>U82+(U82*'Ingreso Datos '!$D$24)</f>
        <v>0</v>
      </c>
      <c r="Y82" s="278">
        <f t="shared" si="114"/>
        <v>0</v>
      </c>
      <c r="Z82" s="282">
        <v>0.0</v>
      </c>
      <c r="AA82" s="278">
        <f>X82+(X82*'Ingreso Datos '!D$24)</f>
        <v>0</v>
      </c>
      <c r="AB82" s="278">
        <f t="shared" si="115"/>
        <v>0</v>
      </c>
      <c r="AC82" s="282">
        <v>0.0</v>
      </c>
      <c r="AD82" s="278">
        <f>AA82+(AA82*'Ingreso Datos '!D$24)</f>
        <v>0</v>
      </c>
      <c r="AE82" s="278">
        <f t="shared" si="116"/>
        <v>0</v>
      </c>
      <c r="AF82" s="282">
        <v>0.0</v>
      </c>
      <c r="AG82" s="278">
        <f>AD82+(AD82*'Ingreso Datos '!D$24)</f>
        <v>0</v>
      </c>
      <c r="AH82" s="278">
        <f t="shared" si="117"/>
        <v>0</v>
      </c>
      <c r="AI82" s="15">
        <v>0.0</v>
      </c>
      <c r="AJ82" s="277">
        <f>X81+(X81*'Ingreso Datos '!$D$24)</f>
        <v>79692.40373</v>
      </c>
      <c r="AK82" s="278">
        <f t="shared" si="118"/>
        <v>0</v>
      </c>
      <c r="AL82" s="15">
        <v>0.0</v>
      </c>
      <c r="AM82" s="277">
        <f>AJ82+(AJ82*'Ingreso Datos '!$D$24)</f>
        <v>84473.94795</v>
      </c>
      <c r="AN82" s="278">
        <f t="shared" si="119"/>
        <v>0</v>
      </c>
      <c r="AO82" s="15">
        <v>0.0</v>
      </c>
      <c r="AP82" s="277">
        <f>AM82+(AM82*'Ingreso Datos '!$D$24)</f>
        <v>89542.38483</v>
      </c>
      <c r="AQ82" s="278">
        <f t="shared" si="120"/>
        <v>0</v>
      </c>
      <c r="AR82" s="15">
        <v>0.0</v>
      </c>
      <c r="AS82" s="277">
        <f>AP82+(AP82*'Ingreso Datos '!$D$24)</f>
        <v>94914.92792</v>
      </c>
      <c r="AT82" s="278">
        <f t="shared" si="121"/>
        <v>0</v>
      </c>
      <c r="AU82" s="290">
        <v>0.0</v>
      </c>
      <c r="AV82" s="277">
        <f>AS82+(AS82*'Ingreso Datos '!$D$24)</f>
        <v>100609.8236</v>
      </c>
      <c r="AW82" s="278">
        <f t="shared" si="122"/>
        <v>0</v>
      </c>
      <c r="AX82" s="15">
        <v>0.0</v>
      </c>
      <c r="AY82" s="277">
        <f>AV82+(AV82*'Ingreso Datos '!$D$24)</f>
        <v>106646.413</v>
      </c>
      <c r="AZ82" s="278">
        <f t="shared" si="123"/>
        <v>0</v>
      </c>
      <c r="BA82" s="15">
        <v>0.0</v>
      </c>
      <c r="BB82" s="277">
        <f>AY82+(AY82*'Ingreso Datos '!$D$24)</f>
        <v>113045.1978</v>
      </c>
      <c r="BC82" s="278">
        <f t="shared" si="124"/>
        <v>0</v>
      </c>
      <c r="BD82" s="15">
        <v>0.0</v>
      </c>
      <c r="BE82" s="277">
        <f>BB82+(BB82*'Ingreso Datos '!$D$24)</f>
        <v>119827.9097</v>
      </c>
      <c r="BF82" s="278">
        <f t="shared" si="125"/>
        <v>0</v>
      </c>
      <c r="BG82" s="15">
        <v>0.0</v>
      </c>
      <c r="BH82" s="277">
        <f>BE82+(BE82*'Ingreso Datos '!$D$24)</f>
        <v>127017.5842</v>
      </c>
      <c r="BI82" s="278">
        <f t="shared" si="126"/>
        <v>0</v>
      </c>
      <c r="BJ82" s="15">
        <v>0.0</v>
      </c>
      <c r="BK82" s="277">
        <f>BH82+(BH82*'Ingreso Datos '!$D$24)</f>
        <v>134638.6393</v>
      </c>
      <c r="BL82" s="278">
        <f t="shared" si="127"/>
        <v>0</v>
      </c>
      <c r="BM82" s="15">
        <v>0.0</v>
      </c>
      <c r="BN82" s="277">
        <f>BK82+(BK82*'Ingreso Datos '!$D$24)</f>
        <v>142716.9576</v>
      </c>
      <c r="BO82" s="278">
        <f t="shared" si="128"/>
        <v>0</v>
      </c>
      <c r="BP82" s="15">
        <v>0.0</v>
      </c>
      <c r="BQ82" s="277">
        <f>BN82+(BN82*'Ingreso Datos '!$D$24)</f>
        <v>151279.9751</v>
      </c>
      <c r="BR82" s="278">
        <f t="shared" si="129"/>
        <v>0</v>
      </c>
      <c r="BS82" s="15">
        <f t="shared" si="130"/>
        <v>0</v>
      </c>
      <c r="BT82" s="277">
        <f>BQ82+(BQ82*'Ingreso Datos '!$D$24)</f>
        <v>160356.7736</v>
      </c>
      <c r="BU82" s="278">
        <f t="shared" si="131"/>
        <v>0</v>
      </c>
      <c r="BV82" s="15">
        <f t="shared" si="132"/>
        <v>0</v>
      </c>
      <c r="BW82" s="277">
        <f>BT82+(BT82*'Ingreso Datos '!$D$24)</f>
        <v>169978.18</v>
      </c>
      <c r="BX82" s="278">
        <f t="shared" si="133"/>
        <v>0</v>
      </c>
      <c r="BY82" s="15">
        <f t="shared" si="134"/>
        <v>0</v>
      </c>
      <c r="BZ82" s="277">
        <f>BW82+(BW82*'Ingreso Datos '!$D$24)</f>
        <v>180176.8708</v>
      </c>
      <c r="CA82" s="278">
        <f t="shared" si="135"/>
        <v>0</v>
      </c>
      <c r="CB82" s="15">
        <f t="shared" si="136"/>
        <v>0</v>
      </c>
      <c r="CC82" s="277">
        <f>BZ82+(BZ82*'Ingreso Datos '!$D$24)</f>
        <v>190987.4831</v>
      </c>
      <c r="CD82" s="278">
        <f t="shared" si="137"/>
        <v>0</v>
      </c>
      <c r="CE82" s="15">
        <f t="shared" si="138"/>
        <v>0</v>
      </c>
      <c r="CF82" s="277">
        <f>CC82+(CC82*'Ingreso Datos '!$D$24)</f>
        <v>202446.7321</v>
      </c>
      <c r="CG82" s="278">
        <f t="shared" si="139"/>
        <v>0</v>
      </c>
    </row>
    <row r="83" ht="14.25" customHeight="1" outlineLevel="1">
      <c r="A83" s="275" t="s">
        <v>336</v>
      </c>
      <c r="B83" s="398">
        <v>5.0</v>
      </c>
      <c r="C83" s="277">
        <f>'Ingreso Datos '!H17</f>
        <v>50000</v>
      </c>
      <c r="D83" s="278">
        <f t="shared" si="107"/>
        <v>250000</v>
      </c>
      <c r="E83" s="399">
        <v>5.0</v>
      </c>
      <c r="F83" s="277">
        <f>C83+(C83*'Ingreso Datos '!$D$24)</f>
        <v>53000</v>
      </c>
      <c r="G83" s="278">
        <f t="shared" si="108"/>
        <v>265000</v>
      </c>
      <c r="H83" s="399">
        <v>5.0</v>
      </c>
      <c r="I83" s="277">
        <f>F83+(F83*'Ingreso Datos '!$D$24)</f>
        <v>56180</v>
      </c>
      <c r="J83" s="278">
        <f t="shared" si="109"/>
        <v>280900</v>
      </c>
      <c r="K83" s="399">
        <v>5.0</v>
      </c>
      <c r="L83" s="277">
        <f>I83+(I83*'Ingreso Datos '!$D$24)</f>
        <v>59550.8</v>
      </c>
      <c r="M83" s="278">
        <f t="shared" si="110"/>
        <v>297754</v>
      </c>
      <c r="N83" s="400">
        <v>3.0</v>
      </c>
      <c r="O83" s="277">
        <f>L83+(L83*'Ingreso Datos '!$D$24)</f>
        <v>63123.848</v>
      </c>
      <c r="P83" s="278">
        <f t="shared" si="111"/>
        <v>189371.544</v>
      </c>
      <c r="Q83" s="281">
        <v>3.0</v>
      </c>
      <c r="R83" s="277">
        <f>O83+(O83*'Ingreso Datos '!$D$24)</f>
        <v>66911.27888</v>
      </c>
      <c r="S83" s="278">
        <f t="shared" si="112"/>
        <v>200733.8366</v>
      </c>
      <c r="T83" s="281">
        <v>0.0</v>
      </c>
      <c r="U83" s="277">
        <f>R83+(R83*'Ingreso Datos '!$D$24)</f>
        <v>70925.95561</v>
      </c>
      <c r="V83" s="278">
        <f t="shared" si="113"/>
        <v>0</v>
      </c>
      <c r="W83" s="281">
        <v>0.0</v>
      </c>
      <c r="X83" s="277">
        <f>U83+(U83*'Ingreso Datos '!$D$24)</f>
        <v>75181.51295</v>
      </c>
      <c r="Y83" s="278">
        <f t="shared" si="114"/>
        <v>0</v>
      </c>
      <c r="Z83" s="282">
        <v>0.0</v>
      </c>
      <c r="AA83" s="278">
        <f>X83+(X83*'Ingreso Datos '!D$24)</f>
        <v>79692.40373</v>
      </c>
      <c r="AB83" s="278">
        <f t="shared" si="115"/>
        <v>0</v>
      </c>
      <c r="AC83" s="282">
        <v>0.0</v>
      </c>
      <c r="AD83" s="278">
        <f>AA83+(AA83*'Ingreso Datos '!D$24)</f>
        <v>84473.94795</v>
      </c>
      <c r="AE83" s="278">
        <f t="shared" si="116"/>
        <v>0</v>
      </c>
      <c r="AF83" s="282">
        <v>0.0</v>
      </c>
      <c r="AG83" s="278">
        <f>AD83+(AD83*'Ingreso Datos '!D$24)</f>
        <v>89542.38483</v>
      </c>
      <c r="AH83" s="278">
        <f t="shared" si="117"/>
        <v>0</v>
      </c>
      <c r="AI83" s="15">
        <v>2.0</v>
      </c>
      <c r="AJ83" s="277">
        <f>X82+(X82*'Ingreso Datos '!$D$24)</f>
        <v>0</v>
      </c>
      <c r="AK83" s="278">
        <f t="shared" si="118"/>
        <v>0</v>
      </c>
      <c r="AL83" s="15">
        <v>2.0</v>
      </c>
      <c r="AM83" s="277">
        <f>AJ83+(AJ83*'Ingreso Datos '!$D$24)</f>
        <v>0</v>
      </c>
      <c r="AN83" s="278">
        <f t="shared" si="119"/>
        <v>0</v>
      </c>
      <c r="AO83" s="15">
        <v>2.0</v>
      </c>
      <c r="AP83" s="277">
        <f>AM83+(AM83*'Ingreso Datos '!$D$24)</f>
        <v>0</v>
      </c>
      <c r="AQ83" s="278">
        <f t="shared" si="120"/>
        <v>0</v>
      </c>
      <c r="AR83" s="15">
        <v>2.0</v>
      </c>
      <c r="AS83" s="277">
        <f>AP83+(AP83*'Ingreso Datos '!$D$24)</f>
        <v>0</v>
      </c>
      <c r="AT83" s="278">
        <f t="shared" si="121"/>
        <v>0</v>
      </c>
      <c r="AU83" s="290">
        <v>2.0</v>
      </c>
      <c r="AV83" s="277">
        <f>AS83+(AS83*'Ingreso Datos '!$D$24)</f>
        <v>0</v>
      </c>
      <c r="AW83" s="278">
        <f t="shared" si="122"/>
        <v>0</v>
      </c>
      <c r="AX83" s="15">
        <v>2.0</v>
      </c>
      <c r="AY83" s="277">
        <f>AV83+(AV83*'Ingreso Datos '!$D$24)</f>
        <v>0</v>
      </c>
      <c r="AZ83" s="278">
        <f t="shared" si="123"/>
        <v>0</v>
      </c>
      <c r="BA83" s="15">
        <v>2.0</v>
      </c>
      <c r="BB83" s="277">
        <f>AY83+(AY83*'Ingreso Datos '!$D$24)</f>
        <v>0</v>
      </c>
      <c r="BC83" s="278">
        <f t="shared" si="124"/>
        <v>0</v>
      </c>
      <c r="BD83" s="15">
        <v>2.0</v>
      </c>
      <c r="BE83" s="277">
        <f>BB83+(BB83*'Ingreso Datos '!$D$24)</f>
        <v>0</v>
      </c>
      <c r="BF83" s="278">
        <f t="shared" si="125"/>
        <v>0</v>
      </c>
      <c r="BG83" s="15">
        <v>2.0</v>
      </c>
      <c r="BH83" s="277">
        <f>BE83+(BE83*'Ingreso Datos '!$D$24)</f>
        <v>0</v>
      </c>
      <c r="BI83" s="278">
        <f t="shared" si="126"/>
        <v>0</v>
      </c>
      <c r="BJ83" s="15">
        <v>2.0</v>
      </c>
      <c r="BK83" s="277">
        <f>BH83+(BH83*'Ingreso Datos '!$D$24)</f>
        <v>0</v>
      </c>
      <c r="BL83" s="278">
        <f t="shared" si="127"/>
        <v>0</v>
      </c>
      <c r="BM83" s="15">
        <v>2.0</v>
      </c>
      <c r="BN83" s="277">
        <f>BK83+(BK83*'Ingreso Datos '!$D$24)</f>
        <v>0</v>
      </c>
      <c r="BO83" s="278">
        <f t="shared" si="128"/>
        <v>0</v>
      </c>
      <c r="BP83" s="15">
        <v>2.0</v>
      </c>
      <c r="BQ83" s="277">
        <f>BN83+(BN83*'Ingreso Datos '!$D$24)</f>
        <v>0</v>
      </c>
      <c r="BR83" s="278">
        <f t="shared" si="129"/>
        <v>0</v>
      </c>
      <c r="BS83" s="15">
        <f t="shared" si="130"/>
        <v>2</v>
      </c>
      <c r="BT83" s="277">
        <f>BQ83+(BQ83*'Ingreso Datos '!$D$24)</f>
        <v>0</v>
      </c>
      <c r="BU83" s="278">
        <f t="shared" si="131"/>
        <v>0</v>
      </c>
      <c r="BV83" s="15">
        <f t="shared" si="132"/>
        <v>2</v>
      </c>
      <c r="BW83" s="277">
        <f>BT83+(BT83*'Ingreso Datos '!$D$24)</f>
        <v>0</v>
      </c>
      <c r="BX83" s="278">
        <f t="shared" si="133"/>
        <v>0</v>
      </c>
      <c r="BY83" s="15">
        <f t="shared" si="134"/>
        <v>2</v>
      </c>
      <c r="BZ83" s="277">
        <f>BW83+(BW83*'Ingreso Datos '!$D$24)</f>
        <v>0</v>
      </c>
      <c r="CA83" s="278">
        <f t="shared" si="135"/>
        <v>0</v>
      </c>
      <c r="CB83" s="15">
        <f t="shared" si="136"/>
        <v>2</v>
      </c>
      <c r="CC83" s="277">
        <f>BZ83+(BZ83*'Ingreso Datos '!$D$24)</f>
        <v>0</v>
      </c>
      <c r="CD83" s="278">
        <f t="shared" si="137"/>
        <v>0</v>
      </c>
      <c r="CE83" s="15">
        <f t="shared" si="138"/>
        <v>2</v>
      </c>
      <c r="CF83" s="277">
        <f>CC83+(CC83*'Ingreso Datos '!$D$24)</f>
        <v>0</v>
      </c>
      <c r="CG83" s="278">
        <f t="shared" si="139"/>
        <v>0</v>
      </c>
    </row>
    <row r="84" ht="14.25" customHeight="1" outlineLevel="1">
      <c r="A84" s="275" t="s">
        <v>337</v>
      </c>
      <c r="B84" s="398">
        <v>1.0</v>
      </c>
      <c r="C84" s="277">
        <f>'Ingreso Datos '!H18</f>
        <v>1000000</v>
      </c>
      <c r="D84" s="278">
        <f t="shared" si="107"/>
        <v>1000000</v>
      </c>
      <c r="E84" s="399">
        <v>0.0</v>
      </c>
      <c r="F84" s="277">
        <f>C84+(C84*'Ingreso Datos '!$D$24)</f>
        <v>1060000</v>
      </c>
      <c r="G84" s="278">
        <f t="shared" si="108"/>
        <v>0</v>
      </c>
      <c r="H84" s="399">
        <v>1.0</v>
      </c>
      <c r="I84" s="277">
        <f>F84+(F84*'Ingreso Datos '!$D$24)</f>
        <v>1123600</v>
      </c>
      <c r="J84" s="278">
        <f t="shared" si="109"/>
        <v>1123600</v>
      </c>
      <c r="K84" s="399">
        <v>0.0</v>
      </c>
      <c r="L84" s="277">
        <f>I84+(I84*'Ingreso Datos '!$D$24)</f>
        <v>1191016</v>
      </c>
      <c r="M84" s="278">
        <f t="shared" si="110"/>
        <v>0</v>
      </c>
      <c r="N84" s="400">
        <v>1.0</v>
      </c>
      <c r="O84" s="277">
        <f>L84+(L84*'Ingreso Datos '!$D$24)</f>
        <v>1262476.96</v>
      </c>
      <c r="P84" s="278">
        <f t="shared" si="111"/>
        <v>1262476.96</v>
      </c>
      <c r="Q84" s="281">
        <v>0.0</v>
      </c>
      <c r="R84" s="277">
        <f>O84+(O84*'Ingreso Datos '!$D$24)</f>
        <v>1338225.578</v>
      </c>
      <c r="S84" s="278">
        <f t="shared" si="112"/>
        <v>0</v>
      </c>
      <c r="T84" s="281">
        <v>1.0</v>
      </c>
      <c r="U84" s="277">
        <f>R84+(R84*'Ingreso Datos '!$D$24)</f>
        <v>1418519.112</v>
      </c>
      <c r="V84" s="278">
        <f t="shared" si="113"/>
        <v>1418519.112</v>
      </c>
      <c r="W84" s="281">
        <v>0.0</v>
      </c>
      <c r="X84" s="277">
        <f>U84+(U84*'Ingreso Datos '!$D$24)</f>
        <v>1503630.259</v>
      </c>
      <c r="Y84" s="278">
        <f t="shared" si="114"/>
        <v>0</v>
      </c>
      <c r="Z84" s="282">
        <v>0.0</v>
      </c>
      <c r="AA84" s="278">
        <f>X84+(X84*'Ingreso Datos '!D$24)</f>
        <v>1593848.075</v>
      </c>
      <c r="AB84" s="278">
        <f t="shared" si="115"/>
        <v>0</v>
      </c>
      <c r="AC84" s="282">
        <v>0.0</v>
      </c>
      <c r="AD84" s="278">
        <f>AA84+(AA84*'Ingreso Datos '!D$24)</f>
        <v>1689478.959</v>
      </c>
      <c r="AE84" s="278">
        <f t="shared" si="116"/>
        <v>0</v>
      </c>
      <c r="AF84" s="282">
        <v>0.0</v>
      </c>
      <c r="AG84" s="278">
        <f>AD84+(AD84*'Ingreso Datos '!D$24)</f>
        <v>1790847.697</v>
      </c>
      <c r="AH84" s="278">
        <f t="shared" si="117"/>
        <v>0</v>
      </c>
      <c r="AI84" s="15">
        <v>0.0</v>
      </c>
      <c r="AJ84" s="277">
        <f>X83+(X83*'Ingreso Datos '!$D$24)</f>
        <v>79692.40373</v>
      </c>
      <c r="AK84" s="278">
        <f t="shared" si="118"/>
        <v>0</v>
      </c>
      <c r="AL84" s="15">
        <v>0.0</v>
      </c>
      <c r="AM84" s="277">
        <f>AJ84+(AJ84*'Ingreso Datos '!$D$24)</f>
        <v>84473.94795</v>
      </c>
      <c r="AN84" s="278">
        <f t="shared" si="119"/>
        <v>0</v>
      </c>
      <c r="AO84" s="15">
        <v>0.0</v>
      </c>
      <c r="AP84" s="277">
        <f>AM84+(AM84*'Ingreso Datos '!$D$24)</f>
        <v>89542.38483</v>
      </c>
      <c r="AQ84" s="278">
        <f t="shared" si="120"/>
        <v>0</v>
      </c>
      <c r="AR84" s="15">
        <v>0.0</v>
      </c>
      <c r="AS84" s="277">
        <f>AP84+(AP84*'Ingreso Datos '!$D$24)</f>
        <v>94914.92792</v>
      </c>
      <c r="AT84" s="278">
        <f t="shared" si="121"/>
        <v>0</v>
      </c>
      <c r="AU84" s="290">
        <v>0.0</v>
      </c>
      <c r="AV84" s="277">
        <f>AS84+(AS84*'Ingreso Datos '!$D$24)</f>
        <v>100609.8236</v>
      </c>
      <c r="AW84" s="278">
        <f t="shared" si="122"/>
        <v>0</v>
      </c>
      <c r="AX84" s="15">
        <v>0.0</v>
      </c>
      <c r="AY84" s="277">
        <f>AV84+(AV84*'Ingreso Datos '!$D$24)</f>
        <v>106646.413</v>
      </c>
      <c r="AZ84" s="278">
        <f t="shared" si="123"/>
        <v>0</v>
      </c>
      <c r="BA84" s="15">
        <v>0.0</v>
      </c>
      <c r="BB84" s="277">
        <f>AY84+(AY84*'Ingreso Datos '!$D$24)</f>
        <v>113045.1978</v>
      </c>
      <c r="BC84" s="278">
        <f t="shared" si="124"/>
        <v>0</v>
      </c>
      <c r="BD84" s="15">
        <v>0.0</v>
      </c>
      <c r="BE84" s="277">
        <f>BB84+(BB84*'Ingreso Datos '!$D$24)</f>
        <v>119827.9097</v>
      </c>
      <c r="BF84" s="278">
        <f t="shared" si="125"/>
        <v>0</v>
      </c>
      <c r="BG84" s="15">
        <v>0.0</v>
      </c>
      <c r="BH84" s="277">
        <f>BE84+(BE84*'Ingreso Datos '!$D$24)</f>
        <v>127017.5842</v>
      </c>
      <c r="BI84" s="278">
        <f t="shared" si="126"/>
        <v>0</v>
      </c>
      <c r="BJ84" s="15">
        <v>0.0</v>
      </c>
      <c r="BK84" s="277">
        <f>BH84+(BH84*'Ingreso Datos '!$D$24)</f>
        <v>134638.6393</v>
      </c>
      <c r="BL84" s="278">
        <f t="shared" si="127"/>
        <v>0</v>
      </c>
      <c r="BM84" s="15">
        <v>0.0</v>
      </c>
      <c r="BN84" s="277">
        <f>BK84+(BK84*'Ingreso Datos '!$D$24)</f>
        <v>142716.9576</v>
      </c>
      <c r="BO84" s="278">
        <f t="shared" si="128"/>
        <v>0</v>
      </c>
      <c r="BP84" s="15">
        <v>0.0</v>
      </c>
      <c r="BQ84" s="277">
        <f>BN84+(BN84*'Ingreso Datos '!$D$24)</f>
        <v>151279.9751</v>
      </c>
      <c r="BR84" s="278">
        <f t="shared" si="129"/>
        <v>0</v>
      </c>
      <c r="BS84" s="15">
        <f t="shared" si="130"/>
        <v>0</v>
      </c>
      <c r="BT84" s="277">
        <f>BQ84+(BQ84*'Ingreso Datos '!$D$24)</f>
        <v>160356.7736</v>
      </c>
      <c r="BU84" s="278">
        <f t="shared" si="131"/>
        <v>0</v>
      </c>
      <c r="BV84" s="15">
        <f t="shared" si="132"/>
        <v>0</v>
      </c>
      <c r="BW84" s="277">
        <f>BT84+(BT84*'Ingreso Datos '!$D$24)</f>
        <v>169978.18</v>
      </c>
      <c r="BX84" s="278">
        <f t="shared" si="133"/>
        <v>0</v>
      </c>
      <c r="BY84" s="15">
        <f t="shared" si="134"/>
        <v>0</v>
      </c>
      <c r="BZ84" s="277">
        <f>BW84+(BW84*'Ingreso Datos '!$D$24)</f>
        <v>180176.8708</v>
      </c>
      <c r="CA84" s="278">
        <f t="shared" si="135"/>
        <v>0</v>
      </c>
      <c r="CB84" s="15">
        <f t="shared" si="136"/>
        <v>0</v>
      </c>
      <c r="CC84" s="277">
        <f>BZ84+(BZ84*'Ingreso Datos '!$D$24)</f>
        <v>190987.4831</v>
      </c>
      <c r="CD84" s="278">
        <f t="shared" si="137"/>
        <v>0</v>
      </c>
      <c r="CE84" s="15">
        <f t="shared" si="138"/>
        <v>0</v>
      </c>
      <c r="CF84" s="277">
        <f>CC84+(CC84*'Ingreso Datos '!$D$24)</f>
        <v>202446.7321</v>
      </c>
      <c r="CG84" s="278">
        <f t="shared" si="139"/>
        <v>0</v>
      </c>
    </row>
    <row r="85" ht="14.25" customHeight="1" outlineLevel="1">
      <c r="A85" s="275" t="s">
        <v>204</v>
      </c>
      <c r="B85" s="398">
        <v>0.0</v>
      </c>
      <c r="C85" s="277">
        <f>'Ingreso Datos '!H19</f>
        <v>6500</v>
      </c>
      <c r="D85" s="278">
        <f t="shared" si="107"/>
        <v>0</v>
      </c>
      <c r="E85" s="399">
        <v>0.0</v>
      </c>
      <c r="F85" s="277">
        <f>C85+(C85*'Ingreso Datos '!$D$24)</f>
        <v>6890</v>
      </c>
      <c r="G85" s="278">
        <f t="shared" si="108"/>
        <v>0</v>
      </c>
      <c r="H85" s="399">
        <v>0.0</v>
      </c>
      <c r="I85" s="277">
        <f>F85+(F85*'Ingreso Datos '!$D$24)</f>
        <v>7303.4</v>
      </c>
      <c r="J85" s="278">
        <f t="shared" si="109"/>
        <v>0</v>
      </c>
      <c r="K85" s="399">
        <v>8.0</v>
      </c>
      <c r="L85" s="277">
        <f>I85+(I85*'Ingreso Datos '!$D$24)</f>
        <v>7741.604</v>
      </c>
      <c r="M85" s="278">
        <f t="shared" si="110"/>
        <v>61932.832</v>
      </c>
      <c r="N85" s="400">
        <v>10.0</v>
      </c>
      <c r="O85" s="277">
        <f>L85+(L85*'Ingreso Datos '!$D$24)</f>
        <v>8206.10024</v>
      </c>
      <c r="P85" s="278">
        <f t="shared" si="111"/>
        <v>82061.0024</v>
      </c>
      <c r="Q85" s="281">
        <v>16.0</v>
      </c>
      <c r="R85" s="277">
        <f>O85+(O85*'Ingreso Datos '!$D$24)</f>
        <v>8698.466254</v>
      </c>
      <c r="S85" s="278">
        <f t="shared" si="112"/>
        <v>139175.4601</v>
      </c>
      <c r="T85" s="281">
        <v>20.0</v>
      </c>
      <c r="U85" s="277">
        <f>R85+(R85*'Ingreso Datos '!$D$24)</f>
        <v>9220.37423</v>
      </c>
      <c r="V85" s="278">
        <f t="shared" si="113"/>
        <v>184407.4846</v>
      </c>
      <c r="W85" s="281">
        <v>20.0</v>
      </c>
      <c r="X85" s="277">
        <f>U85+(U85*'Ingreso Datos '!$D$24)</f>
        <v>9773.596683</v>
      </c>
      <c r="Y85" s="278">
        <f t="shared" si="114"/>
        <v>195471.9337</v>
      </c>
      <c r="Z85" s="282">
        <v>20.0</v>
      </c>
      <c r="AA85" s="278">
        <f>X85+(X85*'Ingreso Datos '!D$24)</f>
        <v>10360.01248</v>
      </c>
      <c r="AB85" s="278">
        <f t="shared" si="115"/>
        <v>207200.2497</v>
      </c>
      <c r="AC85" s="282">
        <v>20.0</v>
      </c>
      <c r="AD85" s="278">
        <f>AA85+(AA85*'Ingreso Datos '!D$24)</f>
        <v>10981.61323</v>
      </c>
      <c r="AE85" s="278">
        <f t="shared" si="116"/>
        <v>219632.2647</v>
      </c>
      <c r="AF85" s="282">
        <v>20.0</v>
      </c>
      <c r="AG85" s="278">
        <f>AD85+(AD85*'Ingreso Datos '!D$24)</f>
        <v>11640.51003</v>
      </c>
      <c r="AH85" s="278">
        <f t="shared" si="117"/>
        <v>232810.2006</v>
      </c>
      <c r="AI85" s="15">
        <v>2.0</v>
      </c>
      <c r="AJ85" s="277">
        <f>X84+(X84*'Ingreso Datos '!$D$24)</f>
        <v>1593848.075</v>
      </c>
      <c r="AK85" s="278">
        <f t="shared" si="118"/>
        <v>3187696.149</v>
      </c>
      <c r="AL85" s="15">
        <v>2.0</v>
      </c>
      <c r="AM85" s="277">
        <f>AJ85+(AJ85*'Ingreso Datos '!$D$24)</f>
        <v>1689478.959</v>
      </c>
      <c r="AN85" s="278">
        <f t="shared" si="119"/>
        <v>3378957.918</v>
      </c>
      <c r="AO85" s="15">
        <v>2.0</v>
      </c>
      <c r="AP85" s="277">
        <f>AM85+(AM85*'Ingreso Datos '!$D$24)</f>
        <v>1790847.697</v>
      </c>
      <c r="AQ85" s="278">
        <f t="shared" si="120"/>
        <v>3581695.393</v>
      </c>
      <c r="AR85" s="15">
        <v>2.0</v>
      </c>
      <c r="AS85" s="277">
        <f>AP85+(AP85*'Ingreso Datos '!$D$24)</f>
        <v>1898298.558</v>
      </c>
      <c r="AT85" s="278">
        <f t="shared" si="121"/>
        <v>3796597.117</v>
      </c>
      <c r="AU85" s="290">
        <v>2.0</v>
      </c>
      <c r="AV85" s="277">
        <f>AS85+(AS85*'Ingreso Datos '!$D$24)</f>
        <v>2012196.472</v>
      </c>
      <c r="AW85" s="278">
        <f t="shared" si="122"/>
        <v>4024392.944</v>
      </c>
      <c r="AX85" s="15">
        <v>2.0</v>
      </c>
      <c r="AY85" s="277">
        <f>AV85+(AV85*'Ingreso Datos '!$D$24)</f>
        <v>2132928.26</v>
      </c>
      <c r="AZ85" s="278">
        <f t="shared" si="123"/>
        <v>4265856.52</v>
      </c>
      <c r="BA85" s="15">
        <v>2.0</v>
      </c>
      <c r="BB85" s="277">
        <f>AY85+(AY85*'Ingreso Datos '!$D$24)</f>
        <v>2260903.956</v>
      </c>
      <c r="BC85" s="278">
        <f t="shared" si="124"/>
        <v>4521807.912</v>
      </c>
      <c r="BD85" s="15">
        <v>2.0</v>
      </c>
      <c r="BE85" s="277">
        <f>BB85+(BB85*'Ingreso Datos '!$D$24)</f>
        <v>2396558.193</v>
      </c>
      <c r="BF85" s="278">
        <f t="shared" si="125"/>
        <v>4793116.386</v>
      </c>
      <c r="BG85" s="15">
        <v>2.0</v>
      </c>
      <c r="BH85" s="277">
        <f>BE85+(BE85*'Ingreso Datos '!$D$24)</f>
        <v>2540351.685</v>
      </c>
      <c r="BI85" s="278">
        <f t="shared" si="126"/>
        <v>5080703.369</v>
      </c>
      <c r="BJ85" s="15">
        <v>2.0</v>
      </c>
      <c r="BK85" s="277">
        <f>BH85+(BH85*'Ingreso Datos '!$D$24)</f>
        <v>2692772.786</v>
      </c>
      <c r="BL85" s="278">
        <f t="shared" si="127"/>
        <v>5385545.572</v>
      </c>
      <c r="BM85" s="15">
        <v>2.0</v>
      </c>
      <c r="BN85" s="277">
        <f>BK85+(BK85*'Ingreso Datos '!$D$24)</f>
        <v>2854339.153</v>
      </c>
      <c r="BO85" s="278">
        <f t="shared" si="128"/>
        <v>5708678.306</v>
      </c>
      <c r="BP85" s="15">
        <v>2.0</v>
      </c>
      <c r="BQ85" s="277">
        <f>BN85+(BN85*'Ingreso Datos '!$D$24)</f>
        <v>3025599.502</v>
      </c>
      <c r="BR85" s="278">
        <f t="shared" si="129"/>
        <v>6051199.004</v>
      </c>
      <c r="BS85" s="15">
        <f t="shared" si="130"/>
        <v>2</v>
      </c>
      <c r="BT85" s="277">
        <f>BQ85+(BQ85*'Ingreso Datos '!$D$24)</f>
        <v>3207135.472</v>
      </c>
      <c r="BU85" s="278">
        <f t="shared" si="131"/>
        <v>6414270.944</v>
      </c>
      <c r="BV85" s="15">
        <f t="shared" si="132"/>
        <v>2</v>
      </c>
      <c r="BW85" s="277">
        <f>BT85+(BT85*'Ingreso Datos '!$D$24)</f>
        <v>3399563.601</v>
      </c>
      <c r="BX85" s="278">
        <f t="shared" si="133"/>
        <v>6799127.201</v>
      </c>
      <c r="BY85" s="15">
        <f t="shared" si="134"/>
        <v>2</v>
      </c>
      <c r="BZ85" s="277">
        <f>BW85+(BW85*'Ingreso Datos '!$D$24)</f>
        <v>3603537.417</v>
      </c>
      <c r="CA85" s="278">
        <f t="shared" si="135"/>
        <v>7207074.833</v>
      </c>
      <c r="CB85" s="15">
        <f t="shared" si="136"/>
        <v>2</v>
      </c>
      <c r="CC85" s="277">
        <f>BZ85+(BZ85*'Ingreso Datos '!$D$24)</f>
        <v>3819749.662</v>
      </c>
      <c r="CD85" s="278">
        <f t="shared" si="137"/>
        <v>7639499.323</v>
      </c>
      <c r="CE85" s="15">
        <f t="shared" si="138"/>
        <v>2</v>
      </c>
      <c r="CF85" s="277">
        <f>CC85+(CC85*'Ingreso Datos '!$D$24)</f>
        <v>4048934.641</v>
      </c>
      <c r="CG85" s="278">
        <f t="shared" si="139"/>
        <v>8097869.283</v>
      </c>
    </row>
    <row r="86" ht="14.25" customHeight="1" outlineLevel="1">
      <c r="A86" s="275" t="s">
        <v>338</v>
      </c>
      <c r="B86" s="398">
        <v>0.0</v>
      </c>
      <c r="C86" s="277">
        <f>'Ingreso Datos '!H30</f>
        <v>500000</v>
      </c>
      <c r="D86" s="278">
        <f t="shared" si="107"/>
        <v>0</v>
      </c>
      <c r="E86" s="399">
        <v>0.0</v>
      </c>
      <c r="F86" s="277">
        <f>C86+(C86*'Ingreso Datos '!$D$24)</f>
        <v>530000</v>
      </c>
      <c r="G86" s="278">
        <f t="shared" si="108"/>
        <v>0</v>
      </c>
      <c r="H86" s="399">
        <v>0.0</v>
      </c>
      <c r="I86" s="277">
        <f>F86+(F86*'Ingreso Datos '!$D$24)</f>
        <v>561800</v>
      </c>
      <c r="J86" s="278">
        <f t="shared" si="109"/>
        <v>0</v>
      </c>
      <c r="K86" s="399">
        <v>1.0</v>
      </c>
      <c r="L86" s="277">
        <f>I86+(I86*'Ingreso Datos '!$D$24)</f>
        <v>595508</v>
      </c>
      <c r="M86" s="278">
        <f t="shared" si="110"/>
        <v>595508</v>
      </c>
      <c r="N86" s="400">
        <v>0.0</v>
      </c>
      <c r="O86" s="277">
        <f>L86+(L86*'Ingreso Datos '!$D$24)</f>
        <v>631238.48</v>
      </c>
      <c r="P86" s="278">
        <f t="shared" si="111"/>
        <v>0</v>
      </c>
      <c r="Q86" s="281">
        <v>0.0</v>
      </c>
      <c r="R86" s="277">
        <f>O86+(O86*'Ingreso Datos '!$D$24)</f>
        <v>669112.7888</v>
      </c>
      <c r="S86" s="278">
        <f t="shared" si="112"/>
        <v>0</v>
      </c>
      <c r="T86" s="281">
        <v>0.0</v>
      </c>
      <c r="U86" s="277">
        <f>R86+(R86*'Ingreso Datos '!$D$24)</f>
        <v>709259.5561</v>
      </c>
      <c r="V86" s="278">
        <f t="shared" si="113"/>
        <v>0</v>
      </c>
      <c r="W86" s="281">
        <v>0.0</v>
      </c>
      <c r="X86" s="277">
        <f>U86+(U86*'Ingreso Datos '!$D$24)</f>
        <v>751815.1295</v>
      </c>
      <c r="Y86" s="278">
        <f t="shared" si="114"/>
        <v>0</v>
      </c>
      <c r="Z86" s="282">
        <v>0.0</v>
      </c>
      <c r="AA86" s="278">
        <f>X86+(X86*'Ingreso Datos '!D$24)</f>
        <v>796924.0373</v>
      </c>
      <c r="AB86" s="278">
        <f t="shared" si="115"/>
        <v>0</v>
      </c>
      <c r="AC86" s="282">
        <v>0.0</v>
      </c>
      <c r="AD86" s="278">
        <f>AA86+(AA86*'Ingreso Datos '!D$24)</f>
        <v>844739.4795</v>
      </c>
      <c r="AE86" s="278">
        <f t="shared" si="116"/>
        <v>0</v>
      </c>
      <c r="AF86" s="282">
        <v>0.0</v>
      </c>
      <c r="AG86" s="278">
        <f>AD86+(AD86*'Ingreso Datos '!D$24)</f>
        <v>895423.8483</v>
      </c>
      <c r="AH86" s="278">
        <f t="shared" si="117"/>
        <v>0</v>
      </c>
      <c r="AI86" s="15">
        <v>8.0</v>
      </c>
      <c r="AJ86" s="277">
        <f>X85+(X85*'Ingreso Datos '!$D$24)</f>
        <v>10360.01248</v>
      </c>
      <c r="AK86" s="278">
        <f t="shared" si="118"/>
        <v>82880.09988</v>
      </c>
      <c r="AL86" s="15">
        <v>8.0</v>
      </c>
      <c r="AM86" s="277">
        <f>AJ86+(AJ86*'Ingreso Datos '!$D$24)</f>
        <v>10981.61323</v>
      </c>
      <c r="AN86" s="278">
        <f t="shared" si="119"/>
        <v>87852.90587</v>
      </c>
      <c r="AO86" s="15">
        <v>8.0</v>
      </c>
      <c r="AP86" s="277">
        <f>AM86+(AM86*'Ingreso Datos '!$D$24)</f>
        <v>11640.51003</v>
      </c>
      <c r="AQ86" s="278">
        <f t="shared" si="120"/>
        <v>93124.08022</v>
      </c>
      <c r="AR86" s="15">
        <v>8.0</v>
      </c>
      <c r="AS86" s="277">
        <f>AP86+(AP86*'Ingreso Datos '!$D$24)</f>
        <v>12338.94063</v>
      </c>
      <c r="AT86" s="278">
        <f t="shared" si="121"/>
        <v>98711.52503</v>
      </c>
      <c r="AU86" s="290">
        <v>8.0</v>
      </c>
      <c r="AV86" s="277">
        <f>AS86+(AS86*'Ingreso Datos '!$D$24)</f>
        <v>13079.27707</v>
      </c>
      <c r="AW86" s="278">
        <f t="shared" si="122"/>
        <v>104634.2165</v>
      </c>
      <c r="AX86" s="15">
        <v>8.0</v>
      </c>
      <c r="AY86" s="277">
        <f>AV86+(AV86*'Ingreso Datos '!$D$24)</f>
        <v>13864.03369</v>
      </c>
      <c r="AZ86" s="278">
        <f t="shared" si="123"/>
        <v>110912.2695</v>
      </c>
      <c r="BA86" s="15">
        <v>8.0</v>
      </c>
      <c r="BB86" s="277">
        <f>AY86+(AY86*'Ingreso Datos '!$D$24)</f>
        <v>14695.87571</v>
      </c>
      <c r="BC86" s="278">
        <f t="shared" si="124"/>
        <v>117567.0057</v>
      </c>
      <c r="BD86" s="15">
        <v>8.0</v>
      </c>
      <c r="BE86" s="277">
        <f>BB86+(BB86*'Ingreso Datos '!$D$24)</f>
        <v>15577.62826</v>
      </c>
      <c r="BF86" s="278">
        <f t="shared" si="125"/>
        <v>124621.026</v>
      </c>
      <c r="BG86" s="15">
        <v>8.0</v>
      </c>
      <c r="BH86" s="277">
        <f>BE86+(BE86*'Ingreso Datos '!$D$24)</f>
        <v>16512.28595</v>
      </c>
      <c r="BI86" s="278">
        <f t="shared" si="126"/>
        <v>132098.2876</v>
      </c>
      <c r="BJ86" s="15">
        <v>8.0</v>
      </c>
      <c r="BK86" s="277">
        <f>BH86+(BH86*'Ingreso Datos '!$D$24)</f>
        <v>17503.02311</v>
      </c>
      <c r="BL86" s="278">
        <f t="shared" si="127"/>
        <v>140024.1849</v>
      </c>
      <c r="BM86" s="15">
        <v>8.0</v>
      </c>
      <c r="BN86" s="277">
        <f>BK86+(BK86*'Ingreso Datos '!$D$24)</f>
        <v>18553.20449</v>
      </c>
      <c r="BO86" s="278">
        <f t="shared" si="128"/>
        <v>148425.636</v>
      </c>
      <c r="BP86" s="15">
        <v>8.0</v>
      </c>
      <c r="BQ86" s="277">
        <f>BN86+(BN86*'Ingreso Datos '!$D$24)</f>
        <v>19666.39676</v>
      </c>
      <c r="BR86" s="278">
        <f t="shared" si="129"/>
        <v>157331.1741</v>
      </c>
      <c r="BS86" s="15">
        <f t="shared" si="130"/>
        <v>8</v>
      </c>
      <c r="BT86" s="277">
        <f>BQ86+(BQ86*'Ingreso Datos '!$D$24)</f>
        <v>20846.38057</v>
      </c>
      <c r="BU86" s="278">
        <f t="shared" si="131"/>
        <v>166771.0446</v>
      </c>
      <c r="BV86" s="15">
        <f t="shared" si="132"/>
        <v>8</v>
      </c>
      <c r="BW86" s="277">
        <f>BT86+(BT86*'Ingreso Datos '!$D$24)</f>
        <v>22097.1634</v>
      </c>
      <c r="BX86" s="278">
        <f t="shared" si="133"/>
        <v>176777.3072</v>
      </c>
      <c r="BY86" s="15">
        <f t="shared" si="134"/>
        <v>8</v>
      </c>
      <c r="BZ86" s="277">
        <f>BW86+(BW86*'Ingreso Datos '!$D$24)</f>
        <v>23422.99321</v>
      </c>
      <c r="CA86" s="278">
        <f t="shared" si="135"/>
        <v>187383.9457</v>
      </c>
      <c r="CB86" s="15">
        <f t="shared" si="136"/>
        <v>8</v>
      </c>
      <c r="CC86" s="277">
        <f>BZ86+(BZ86*'Ingreso Datos '!$D$24)</f>
        <v>24828.3728</v>
      </c>
      <c r="CD86" s="278">
        <f t="shared" si="137"/>
        <v>198626.9824</v>
      </c>
      <c r="CE86" s="15">
        <f t="shared" si="138"/>
        <v>8</v>
      </c>
      <c r="CF86" s="277">
        <f>CC86+(CC86*'Ingreso Datos '!$D$24)</f>
        <v>26318.07517</v>
      </c>
      <c r="CG86" s="278">
        <f t="shared" si="139"/>
        <v>210544.6013</v>
      </c>
    </row>
    <row r="87" ht="14.25" customHeight="1" outlineLevel="1">
      <c r="A87" s="275" t="s">
        <v>339</v>
      </c>
      <c r="B87" s="398">
        <v>0.0</v>
      </c>
      <c r="C87" s="277">
        <f>'Ingreso Datos '!H31</f>
        <v>2500000</v>
      </c>
      <c r="D87" s="278">
        <f t="shared" si="107"/>
        <v>0</v>
      </c>
      <c r="E87" s="399">
        <v>0.0</v>
      </c>
      <c r="F87" s="277">
        <f>C87+(C87*'Ingreso Datos '!$D$24)</f>
        <v>2650000</v>
      </c>
      <c r="G87" s="278">
        <f t="shared" si="108"/>
        <v>0</v>
      </c>
      <c r="H87" s="399">
        <v>0.0</v>
      </c>
      <c r="I87" s="277">
        <f>F87+(F87*'Ingreso Datos '!$D$24)</f>
        <v>2809000</v>
      </c>
      <c r="J87" s="278">
        <f t="shared" si="109"/>
        <v>0</v>
      </c>
      <c r="K87" s="399">
        <v>0.0</v>
      </c>
      <c r="L87" s="277">
        <f>I87+(I87*'Ingreso Datos '!$D$24)</f>
        <v>2977540</v>
      </c>
      <c r="M87" s="278">
        <f t="shared" si="110"/>
        <v>0</v>
      </c>
      <c r="N87" s="400">
        <v>1.0</v>
      </c>
      <c r="O87" s="277">
        <f>L87+(L87*'Ingreso Datos '!$D$24)</f>
        <v>3156192.4</v>
      </c>
      <c r="P87" s="278">
        <f t="shared" si="111"/>
        <v>3156192.4</v>
      </c>
      <c r="Q87" s="281">
        <v>0.0</v>
      </c>
      <c r="R87" s="277">
        <f>O87+(O87*'Ingreso Datos '!$D$24)</f>
        <v>3345563.944</v>
      </c>
      <c r="S87" s="278">
        <f t="shared" si="112"/>
        <v>0</v>
      </c>
      <c r="T87" s="281">
        <v>0.0</v>
      </c>
      <c r="U87" s="277">
        <f>R87+(R87*'Ingreso Datos '!$D$24)</f>
        <v>3546297.781</v>
      </c>
      <c r="V87" s="278">
        <f t="shared" si="113"/>
        <v>0</v>
      </c>
      <c r="W87" s="281">
        <v>0.0</v>
      </c>
      <c r="X87" s="277">
        <f>U87+(U87*'Ingreso Datos '!$D$24)</f>
        <v>3759075.647</v>
      </c>
      <c r="Y87" s="278">
        <f t="shared" si="114"/>
        <v>0</v>
      </c>
      <c r="Z87" s="282">
        <v>0.0</v>
      </c>
      <c r="AA87" s="278">
        <f>X87+(X87*'Ingreso Datos '!D$24)</f>
        <v>3984620.186</v>
      </c>
      <c r="AB87" s="278">
        <f t="shared" si="115"/>
        <v>0</v>
      </c>
      <c r="AC87" s="282">
        <v>0.0</v>
      </c>
      <c r="AD87" s="278">
        <f>AA87+(AA87*'Ingreso Datos '!D$24)</f>
        <v>4223697.398</v>
      </c>
      <c r="AE87" s="278">
        <f t="shared" si="116"/>
        <v>0</v>
      </c>
      <c r="AF87" s="282">
        <v>0.0</v>
      </c>
      <c r="AG87" s="278">
        <f>AD87+(AD87*'Ingreso Datos '!D$24)</f>
        <v>4477119.241</v>
      </c>
      <c r="AH87" s="278">
        <f t="shared" si="117"/>
        <v>0</v>
      </c>
      <c r="AI87" s="15">
        <v>0.0</v>
      </c>
      <c r="AJ87" s="277">
        <f>X86+(X86*'Ingreso Datos '!$D$24)</f>
        <v>796924.0373</v>
      </c>
      <c r="AK87" s="278">
        <f t="shared" si="118"/>
        <v>0</v>
      </c>
      <c r="AL87" s="15">
        <v>0.0</v>
      </c>
      <c r="AM87" s="277">
        <f>AJ87+(AJ87*'Ingreso Datos '!$D$24)</f>
        <v>844739.4795</v>
      </c>
      <c r="AN87" s="278">
        <f t="shared" si="119"/>
        <v>0</v>
      </c>
      <c r="AO87" s="15">
        <v>0.0</v>
      </c>
      <c r="AP87" s="277">
        <f>AM87+(AM87*'Ingreso Datos '!$D$24)</f>
        <v>895423.8483</v>
      </c>
      <c r="AQ87" s="278">
        <f t="shared" si="120"/>
        <v>0</v>
      </c>
      <c r="AR87" s="15">
        <v>0.0</v>
      </c>
      <c r="AS87" s="277">
        <f>AP87+(AP87*'Ingreso Datos '!$D$24)</f>
        <v>949149.2792</v>
      </c>
      <c r="AT87" s="278">
        <f t="shared" si="121"/>
        <v>0</v>
      </c>
      <c r="AU87" s="290">
        <v>0.0</v>
      </c>
      <c r="AV87" s="277">
        <f>AS87+(AS87*'Ingreso Datos '!$D$24)</f>
        <v>1006098.236</v>
      </c>
      <c r="AW87" s="278">
        <f t="shared" si="122"/>
        <v>0</v>
      </c>
      <c r="AX87" s="15">
        <v>0.0</v>
      </c>
      <c r="AY87" s="277">
        <f>AV87+(AV87*'Ingreso Datos '!$D$24)</f>
        <v>1066464.13</v>
      </c>
      <c r="AZ87" s="278">
        <f t="shared" si="123"/>
        <v>0</v>
      </c>
      <c r="BA87" s="15">
        <v>0.0</v>
      </c>
      <c r="BB87" s="277">
        <f>AY87+(AY87*'Ingreso Datos '!$D$24)</f>
        <v>1130451.978</v>
      </c>
      <c r="BC87" s="278">
        <f t="shared" si="124"/>
        <v>0</v>
      </c>
      <c r="BD87" s="15">
        <v>0.0</v>
      </c>
      <c r="BE87" s="277">
        <f>BB87+(BB87*'Ingreso Datos '!$D$24)</f>
        <v>1198279.097</v>
      </c>
      <c r="BF87" s="278">
        <f t="shared" si="125"/>
        <v>0</v>
      </c>
      <c r="BG87" s="15">
        <v>0.0</v>
      </c>
      <c r="BH87" s="277">
        <f>BE87+(BE87*'Ingreso Datos '!$D$24)</f>
        <v>1270175.842</v>
      </c>
      <c r="BI87" s="278">
        <f t="shared" si="126"/>
        <v>0</v>
      </c>
      <c r="BJ87" s="15">
        <v>0.0</v>
      </c>
      <c r="BK87" s="277">
        <f>BH87+(BH87*'Ingreso Datos '!$D$24)</f>
        <v>1346386.393</v>
      </c>
      <c r="BL87" s="278">
        <f t="shared" si="127"/>
        <v>0</v>
      </c>
      <c r="BM87" s="15">
        <v>0.0</v>
      </c>
      <c r="BN87" s="277">
        <f>BK87+(BK87*'Ingreso Datos '!$D$24)</f>
        <v>1427169.576</v>
      </c>
      <c r="BO87" s="278">
        <f t="shared" si="128"/>
        <v>0</v>
      </c>
      <c r="BP87" s="15">
        <v>0.0</v>
      </c>
      <c r="BQ87" s="277">
        <f>BN87+(BN87*'Ingreso Datos '!$D$24)</f>
        <v>1512799.751</v>
      </c>
      <c r="BR87" s="278">
        <f t="shared" si="129"/>
        <v>0</v>
      </c>
      <c r="BS87" s="15">
        <f t="shared" si="130"/>
        <v>0</v>
      </c>
      <c r="BT87" s="277">
        <f>BQ87+(BQ87*'Ingreso Datos '!$D$24)</f>
        <v>1603567.736</v>
      </c>
      <c r="BU87" s="278">
        <f t="shared" si="131"/>
        <v>0</v>
      </c>
      <c r="BV87" s="15">
        <f t="shared" si="132"/>
        <v>0</v>
      </c>
      <c r="BW87" s="277">
        <f>BT87+(BT87*'Ingreso Datos '!$D$24)</f>
        <v>1699781.8</v>
      </c>
      <c r="BX87" s="278">
        <f t="shared" si="133"/>
        <v>0</v>
      </c>
      <c r="BY87" s="15">
        <f t="shared" si="134"/>
        <v>0</v>
      </c>
      <c r="BZ87" s="277">
        <f>BW87+(BW87*'Ingreso Datos '!$D$24)</f>
        <v>1801768.708</v>
      </c>
      <c r="CA87" s="278">
        <f t="shared" si="135"/>
        <v>0</v>
      </c>
      <c r="CB87" s="15">
        <f t="shared" si="136"/>
        <v>0</v>
      </c>
      <c r="CC87" s="277">
        <f>BZ87+(BZ87*'Ingreso Datos '!$D$24)</f>
        <v>1909874.831</v>
      </c>
      <c r="CD87" s="278">
        <f t="shared" si="137"/>
        <v>0</v>
      </c>
      <c r="CE87" s="15">
        <f t="shared" si="138"/>
        <v>0</v>
      </c>
      <c r="CF87" s="277">
        <f>CC87+(CC87*'Ingreso Datos '!$D$24)</f>
        <v>2024467.321</v>
      </c>
      <c r="CG87" s="278">
        <f t="shared" si="139"/>
        <v>0</v>
      </c>
    </row>
    <row r="88" ht="14.25" customHeight="1" outlineLevel="1">
      <c r="A88" s="275" t="s">
        <v>340</v>
      </c>
      <c r="B88" s="404">
        <f>'Ingreso Datos '!D12</f>
        <v>720</v>
      </c>
      <c r="C88" s="277">
        <f>'Ingreso Datos '!H20</f>
        <v>3500</v>
      </c>
      <c r="D88" s="278">
        <f t="shared" si="107"/>
        <v>2520000</v>
      </c>
      <c r="E88" s="399">
        <f>B88*'Ingreso Datos '!D20</f>
        <v>72</v>
      </c>
      <c r="F88" s="277">
        <f>C88+(C88*'Ingreso Datos '!$D$24)</f>
        <v>3710</v>
      </c>
      <c r="G88" s="278">
        <f t="shared" si="108"/>
        <v>267120</v>
      </c>
      <c r="H88" s="399">
        <f>B88*'Ingreso Datos '!D21</f>
        <v>43.2</v>
      </c>
      <c r="I88" s="277">
        <f>F88+(F88*'Ingreso Datos '!$D$24)</f>
        <v>3932.6</v>
      </c>
      <c r="J88" s="278">
        <f t="shared" si="109"/>
        <v>169888.32</v>
      </c>
      <c r="K88" s="399">
        <v>0.0</v>
      </c>
      <c r="L88" s="277">
        <f>I88+(I88*'Ingreso Datos '!$D$24)</f>
        <v>4168.556</v>
      </c>
      <c r="M88" s="278">
        <f t="shared" si="110"/>
        <v>0</v>
      </c>
      <c r="N88" s="400">
        <v>0.0</v>
      </c>
      <c r="O88" s="277">
        <f>L88+(L88*'Ingreso Datos '!$D$24)</f>
        <v>4418.66936</v>
      </c>
      <c r="P88" s="278">
        <f t="shared" si="111"/>
        <v>0</v>
      </c>
      <c r="Q88" s="281">
        <v>0.0</v>
      </c>
      <c r="R88" s="277">
        <f>O88+(O88*'Ingreso Datos '!$D$24)</f>
        <v>4683.789522</v>
      </c>
      <c r="S88" s="278">
        <f t="shared" si="112"/>
        <v>0</v>
      </c>
      <c r="T88" s="281">
        <v>0.0</v>
      </c>
      <c r="U88" s="277">
        <f>R88+(R88*'Ingreso Datos '!$D$24)</f>
        <v>4964.816893</v>
      </c>
      <c r="V88" s="278">
        <f t="shared" si="113"/>
        <v>0</v>
      </c>
      <c r="W88" s="281">
        <v>0.0</v>
      </c>
      <c r="X88" s="277">
        <f>U88+(U88*'Ingreso Datos '!$D$24)</f>
        <v>5262.705906</v>
      </c>
      <c r="Y88" s="278">
        <f t="shared" si="114"/>
        <v>0</v>
      </c>
      <c r="Z88" s="282">
        <v>0.0</v>
      </c>
      <c r="AA88" s="278">
        <f>X88+(X88*'Ingreso Datos '!D$24)</f>
        <v>5578.468261</v>
      </c>
      <c r="AB88" s="278">
        <f t="shared" si="115"/>
        <v>0</v>
      </c>
      <c r="AC88" s="282">
        <v>0.0</v>
      </c>
      <c r="AD88" s="278">
        <f>AA88+(AA88*'Ingreso Datos '!D$24)</f>
        <v>5913.176357</v>
      </c>
      <c r="AE88" s="278">
        <f t="shared" si="116"/>
        <v>0</v>
      </c>
      <c r="AF88" s="282">
        <v>0.0</v>
      </c>
      <c r="AG88" s="278">
        <f>AD88+(AD88*'Ingreso Datos '!D$24)</f>
        <v>6267.966938</v>
      </c>
      <c r="AH88" s="278">
        <f t="shared" si="117"/>
        <v>0</v>
      </c>
      <c r="AI88" s="15">
        <v>0.0</v>
      </c>
      <c r="AJ88" s="277">
        <f>X87+(X87*'Ingreso Datos '!$D$24)</f>
        <v>3984620.186</v>
      </c>
      <c r="AK88" s="278">
        <f t="shared" si="118"/>
        <v>0</v>
      </c>
      <c r="AL88" s="15">
        <v>0.0</v>
      </c>
      <c r="AM88" s="277">
        <f>AJ88+(AJ88*'Ingreso Datos '!$D$24)</f>
        <v>4223697.398</v>
      </c>
      <c r="AN88" s="278">
        <f t="shared" si="119"/>
        <v>0</v>
      </c>
      <c r="AO88" s="15">
        <v>0.0</v>
      </c>
      <c r="AP88" s="277">
        <f>AM88+(AM88*'Ingreso Datos '!$D$24)</f>
        <v>4477119.241</v>
      </c>
      <c r="AQ88" s="278">
        <f t="shared" si="120"/>
        <v>0</v>
      </c>
      <c r="AR88" s="15">
        <v>0.0</v>
      </c>
      <c r="AS88" s="277">
        <f>AP88+(AP88*'Ingreso Datos '!$D$24)</f>
        <v>4745746.396</v>
      </c>
      <c r="AT88" s="278">
        <f t="shared" si="121"/>
        <v>0</v>
      </c>
      <c r="AU88" s="290">
        <v>0.0</v>
      </c>
      <c r="AV88" s="277">
        <f>AS88+(AS88*'Ingreso Datos '!$D$24)</f>
        <v>5030491.18</v>
      </c>
      <c r="AW88" s="278">
        <f t="shared" si="122"/>
        <v>0</v>
      </c>
      <c r="AX88" s="15">
        <v>0.0</v>
      </c>
      <c r="AY88" s="277">
        <f>AV88+(AV88*'Ingreso Datos '!$D$24)</f>
        <v>5332320.65</v>
      </c>
      <c r="AZ88" s="278">
        <f t="shared" si="123"/>
        <v>0</v>
      </c>
      <c r="BA88" s="15">
        <v>0.0</v>
      </c>
      <c r="BB88" s="277">
        <f>AY88+(AY88*'Ingreso Datos '!$D$24)</f>
        <v>5652259.889</v>
      </c>
      <c r="BC88" s="278">
        <f t="shared" si="124"/>
        <v>0</v>
      </c>
      <c r="BD88" s="15">
        <v>0.0</v>
      </c>
      <c r="BE88" s="277">
        <f>BB88+(BB88*'Ingreso Datos '!$D$24)</f>
        <v>5991395.483</v>
      </c>
      <c r="BF88" s="278">
        <f t="shared" si="125"/>
        <v>0</v>
      </c>
      <c r="BG88" s="15">
        <v>0.0</v>
      </c>
      <c r="BH88" s="277">
        <f>BE88+(BE88*'Ingreso Datos '!$D$24)</f>
        <v>6350879.212</v>
      </c>
      <c r="BI88" s="278">
        <f t="shared" si="126"/>
        <v>0</v>
      </c>
      <c r="BJ88" s="15">
        <v>0.0</v>
      </c>
      <c r="BK88" s="277">
        <f>BH88+(BH88*'Ingreso Datos '!$D$24)</f>
        <v>6731931.964</v>
      </c>
      <c r="BL88" s="278">
        <f t="shared" si="127"/>
        <v>0</v>
      </c>
      <c r="BM88" s="15">
        <v>0.0</v>
      </c>
      <c r="BN88" s="277">
        <f>BK88+(BK88*'Ingreso Datos '!$D$24)</f>
        <v>7135847.882</v>
      </c>
      <c r="BO88" s="278">
        <f t="shared" si="128"/>
        <v>0</v>
      </c>
      <c r="BP88" s="15">
        <v>0.0</v>
      </c>
      <c r="BQ88" s="277">
        <f>BN88+(BN88*'Ingreso Datos '!$D$24)</f>
        <v>7563998.755</v>
      </c>
      <c r="BR88" s="278">
        <f t="shared" si="129"/>
        <v>0</v>
      </c>
      <c r="BS88" s="15">
        <f t="shared" si="130"/>
        <v>0</v>
      </c>
      <c r="BT88" s="277">
        <f>BQ88+(BQ88*'Ingreso Datos '!$D$24)</f>
        <v>8017838.681</v>
      </c>
      <c r="BU88" s="278">
        <f t="shared" si="131"/>
        <v>0</v>
      </c>
      <c r="BV88" s="15">
        <f t="shared" si="132"/>
        <v>0</v>
      </c>
      <c r="BW88" s="277">
        <f>BT88+(BT88*'Ingreso Datos '!$D$24)</f>
        <v>8498909.001</v>
      </c>
      <c r="BX88" s="278">
        <f t="shared" si="133"/>
        <v>0</v>
      </c>
      <c r="BY88" s="15">
        <f t="shared" si="134"/>
        <v>0</v>
      </c>
      <c r="BZ88" s="277">
        <f>BW88+(BW88*'Ingreso Datos '!$D$24)</f>
        <v>9008843.541</v>
      </c>
      <c r="CA88" s="278">
        <f t="shared" si="135"/>
        <v>0</v>
      </c>
      <c r="CB88" s="15">
        <f t="shared" si="136"/>
        <v>0</v>
      </c>
      <c r="CC88" s="277">
        <f>BZ88+(BZ88*'Ingreso Datos '!$D$24)</f>
        <v>9549374.154</v>
      </c>
      <c r="CD88" s="278">
        <f t="shared" si="137"/>
        <v>0</v>
      </c>
      <c r="CE88" s="15">
        <f t="shared" si="138"/>
        <v>0</v>
      </c>
      <c r="CF88" s="277">
        <f>CC88+(CC88*'Ingreso Datos '!$D$24)</f>
        <v>10122336.6</v>
      </c>
      <c r="CG88" s="278">
        <f t="shared" si="139"/>
        <v>0</v>
      </c>
    </row>
    <row r="89" ht="14.25" customHeight="1" outlineLevel="1">
      <c r="A89" s="291" t="s">
        <v>341</v>
      </c>
      <c r="B89" s="404">
        <f>'Ingreso Datos '!D13</f>
        <v>60</v>
      </c>
      <c r="C89" s="277">
        <f>'Ingreso Datos '!H21</f>
        <v>2000</v>
      </c>
      <c r="D89" s="278">
        <f t="shared" si="107"/>
        <v>120000</v>
      </c>
      <c r="E89" s="399">
        <v>0.0</v>
      </c>
      <c r="F89" s="277">
        <f>C89+(C89*'Ingreso Datos '!$D$24)</f>
        <v>2120</v>
      </c>
      <c r="G89" s="278">
        <f t="shared" si="108"/>
        <v>0</v>
      </c>
      <c r="H89" s="399">
        <v>10.0</v>
      </c>
      <c r="I89" s="277">
        <f>F89+(F89*'Ingreso Datos '!$D$24)</f>
        <v>2247.2</v>
      </c>
      <c r="J89" s="278">
        <f t="shared" si="109"/>
        <v>22472</v>
      </c>
      <c r="K89" s="399">
        <v>0.0</v>
      </c>
      <c r="L89" s="277">
        <f>I89+(I89*'Ingreso Datos '!$D$24)</f>
        <v>2382.032</v>
      </c>
      <c r="M89" s="278">
        <f t="shared" si="110"/>
        <v>0</v>
      </c>
      <c r="N89" s="400">
        <v>0.0</v>
      </c>
      <c r="O89" s="277">
        <f>L89+(L89*'Ingreso Datos '!$D$24)</f>
        <v>2524.95392</v>
      </c>
      <c r="P89" s="278">
        <f t="shared" si="111"/>
        <v>0</v>
      </c>
      <c r="Q89" s="281">
        <v>0.0</v>
      </c>
      <c r="R89" s="277">
        <f>O89+(O89*'Ingreso Datos '!$D$24)</f>
        <v>2676.451155</v>
      </c>
      <c r="S89" s="278">
        <f t="shared" si="112"/>
        <v>0</v>
      </c>
      <c r="T89" s="281">
        <v>0.0</v>
      </c>
      <c r="U89" s="277">
        <f>R89+(R89*'Ingreso Datos '!$D$24)</f>
        <v>2837.038225</v>
      </c>
      <c r="V89" s="278">
        <f t="shared" si="113"/>
        <v>0</v>
      </c>
      <c r="W89" s="281">
        <v>0.0</v>
      </c>
      <c r="X89" s="277">
        <f>U89+(U89*'Ingreso Datos '!$D$24)</f>
        <v>3007.260518</v>
      </c>
      <c r="Y89" s="278">
        <f t="shared" si="114"/>
        <v>0</v>
      </c>
      <c r="Z89" s="282">
        <v>0.0</v>
      </c>
      <c r="AA89" s="278">
        <f>X89+(X89*'Ingreso Datos '!D$24)</f>
        <v>3187.696149</v>
      </c>
      <c r="AB89" s="278">
        <f t="shared" si="115"/>
        <v>0</v>
      </c>
      <c r="AC89" s="282">
        <v>0.0</v>
      </c>
      <c r="AD89" s="278">
        <f>AA89+(AA89*'Ingreso Datos '!D$24)</f>
        <v>3378.957918</v>
      </c>
      <c r="AE89" s="278">
        <f t="shared" si="116"/>
        <v>0</v>
      </c>
      <c r="AF89" s="282">
        <v>0.0</v>
      </c>
      <c r="AG89" s="278">
        <f>AD89+(AD89*'Ingreso Datos '!D$24)</f>
        <v>3581.695393</v>
      </c>
      <c r="AH89" s="278">
        <f t="shared" si="117"/>
        <v>0</v>
      </c>
      <c r="AI89" s="15">
        <v>2.0</v>
      </c>
      <c r="AJ89" s="277">
        <f>X88+(X88*'Ingreso Datos '!$D$24)</f>
        <v>5578.468261</v>
      </c>
      <c r="AK89" s="278">
        <f t="shared" si="118"/>
        <v>11156.93652</v>
      </c>
      <c r="AL89" s="15">
        <v>0.0</v>
      </c>
      <c r="AM89" s="277">
        <f>AJ89+(AJ89*'Ingreso Datos '!$D$24)</f>
        <v>5913.176357</v>
      </c>
      <c r="AN89" s="278">
        <f t="shared" si="119"/>
        <v>0</v>
      </c>
      <c r="AO89" s="15">
        <v>2.0</v>
      </c>
      <c r="AP89" s="277">
        <f>AM89+(AM89*'Ingreso Datos '!$D$24)</f>
        <v>6267.966938</v>
      </c>
      <c r="AQ89" s="278">
        <f t="shared" si="120"/>
        <v>12535.93388</v>
      </c>
      <c r="AR89" s="15">
        <v>0.0</v>
      </c>
      <c r="AS89" s="277">
        <f>AP89+(AP89*'Ingreso Datos '!$D$24)</f>
        <v>6644.044954</v>
      </c>
      <c r="AT89" s="278">
        <f t="shared" si="121"/>
        <v>0</v>
      </c>
      <c r="AU89" s="290">
        <v>2.0</v>
      </c>
      <c r="AV89" s="277">
        <f>AS89+(AS89*'Ingreso Datos '!$D$24)</f>
        <v>7042.687651</v>
      </c>
      <c r="AW89" s="278">
        <f t="shared" si="122"/>
        <v>14085.3753</v>
      </c>
      <c r="AX89" s="15">
        <v>0.0</v>
      </c>
      <c r="AY89" s="277">
        <f>AV89+(AV89*'Ingreso Datos '!$D$24)</f>
        <v>7465.248911</v>
      </c>
      <c r="AZ89" s="278">
        <f t="shared" si="123"/>
        <v>0</v>
      </c>
      <c r="BA89" s="15">
        <v>2.0</v>
      </c>
      <c r="BB89" s="277">
        <f>AY89+(AY89*'Ingreso Datos '!$D$24)</f>
        <v>7913.163845</v>
      </c>
      <c r="BC89" s="278">
        <f t="shared" si="124"/>
        <v>15826.32769</v>
      </c>
      <c r="BD89" s="15">
        <v>0.0</v>
      </c>
      <c r="BE89" s="277">
        <f>BB89+(BB89*'Ingreso Datos '!$D$24)</f>
        <v>8387.953676</v>
      </c>
      <c r="BF89" s="278">
        <f t="shared" si="125"/>
        <v>0</v>
      </c>
      <c r="BG89" s="15">
        <v>2.0</v>
      </c>
      <c r="BH89" s="277">
        <f>BE89+(BE89*'Ingreso Datos '!$D$24)</f>
        <v>8891.230896</v>
      </c>
      <c r="BI89" s="278">
        <f t="shared" si="126"/>
        <v>17782.46179</v>
      </c>
      <c r="BJ89" s="15">
        <v>0.0</v>
      </c>
      <c r="BK89" s="277">
        <f>BH89+(BH89*'Ingreso Datos '!$D$24)</f>
        <v>9424.70475</v>
      </c>
      <c r="BL89" s="278">
        <f t="shared" si="127"/>
        <v>0</v>
      </c>
      <c r="BM89" s="15">
        <v>2.0</v>
      </c>
      <c r="BN89" s="277">
        <f>BK89+(BK89*'Ingreso Datos '!$D$24)</f>
        <v>9990.187035</v>
      </c>
      <c r="BO89" s="278">
        <f t="shared" si="128"/>
        <v>19980.37407</v>
      </c>
      <c r="BP89" s="15">
        <v>0.0</v>
      </c>
      <c r="BQ89" s="277">
        <f>BN89+(BN89*'Ingreso Datos '!$D$24)</f>
        <v>10589.59826</v>
      </c>
      <c r="BR89" s="278">
        <f t="shared" si="129"/>
        <v>0</v>
      </c>
      <c r="BS89" s="15">
        <f t="shared" si="130"/>
        <v>2</v>
      </c>
      <c r="BT89" s="277">
        <f>BQ89+(BQ89*'Ingreso Datos '!$D$24)</f>
        <v>11224.97415</v>
      </c>
      <c r="BU89" s="278">
        <f t="shared" si="131"/>
        <v>22449.94831</v>
      </c>
      <c r="BV89" s="15">
        <f t="shared" si="132"/>
        <v>0</v>
      </c>
      <c r="BW89" s="277">
        <f>BT89+(BT89*'Ingreso Datos '!$D$24)</f>
        <v>11898.4726</v>
      </c>
      <c r="BX89" s="278">
        <f t="shared" si="133"/>
        <v>0</v>
      </c>
      <c r="BY89" s="15">
        <f t="shared" si="134"/>
        <v>2</v>
      </c>
      <c r="BZ89" s="277">
        <f>BW89+(BW89*'Ingreso Datos '!$D$24)</f>
        <v>12612.38096</v>
      </c>
      <c r="CA89" s="278">
        <f t="shared" si="135"/>
        <v>25224.76192</v>
      </c>
      <c r="CB89" s="15">
        <f t="shared" si="136"/>
        <v>0</v>
      </c>
      <c r="CC89" s="277">
        <f>BZ89+(BZ89*'Ingreso Datos '!$D$24)</f>
        <v>13369.12382</v>
      </c>
      <c r="CD89" s="278">
        <f t="shared" si="137"/>
        <v>0</v>
      </c>
      <c r="CE89" s="15">
        <f t="shared" si="138"/>
        <v>2</v>
      </c>
      <c r="CF89" s="277">
        <f>CC89+(CC89*'Ingreso Datos '!$D$24)</f>
        <v>14171.27124</v>
      </c>
      <c r="CG89" s="278">
        <f t="shared" si="139"/>
        <v>28342.54249</v>
      </c>
    </row>
    <row r="90" ht="14.25" customHeight="1" outlineLevel="1">
      <c r="A90" s="291" t="s">
        <v>213</v>
      </c>
      <c r="B90" s="404">
        <f>'Ingreso Datos '!D14</f>
        <v>500</v>
      </c>
      <c r="C90" s="277">
        <f>'Ingreso Datos '!H22</f>
        <v>2500</v>
      </c>
      <c r="D90" s="278">
        <f t="shared" si="107"/>
        <v>1250000</v>
      </c>
      <c r="E90" s="399">
        <v>0.0</v>
      </c>
      <c r="F90" s="277">
        <f>C90+(C90*'Ingreso Datos '!$D$24)</f>
        <v>2650</v>
      </c>
      <c r="G90" s="278">
        <f t="shared" si="108"/>
        <v>0</v>
      </c>
      <c r="H90" s="399">
        <v>0.0</v>
      </c>
      <c r="I90" s="277">
        <f>F90+(F90*'Ingreso Datos '!$D$24)</f>
        <v>2809</v>
      </c>
      <c r="J90" s="278">
        <f t="shared" si="109"/>
        <v>0</v>
      </c>
      <c r="K90" s="399">
        <v>0.0</v>
      </c>
      <c r="L90" s="277">
        <f>I90+(I90*'Ingreso Datos '!$D$24)</f>
        <v>2977.54</v>
      </c>
      <c r="M90" s="278">
        <f t="shared" si="110"/>
        <v>0</v>
      </c>
      <c r="N90" s="400">
        <v>0.0</v>
      </c>
      <c r="O90" s="277">
        <f>L90+(L90*'Ingreso Datos '!$D$24)</f>
        <v>3156.1924</v>
      </c>
      <c r="P90" s="278">
        <f t="shared" si="111"/>
        <v>0</v>
      </c>
      <c r="Q90" s="281">
        <v>0.0</v>
      </c>
      <c r="R90" s="277">
        <f>O90+(O90*'Ingreso Datos '!$D$24)</f>
        <v>3345.563944</v>
      </c>
      <c r="S90" s="278">
        <f t="shared" si="112"/>
        <v>0</v>
      </c>
      <c r="T90" s="281">
        <v>0.0</v>
      </c>
      <c r="U90" s="277">
        <f>R90+(R90*'Ingreso Datos '!$D$24)</f>
        <v>3546.297781</v>
      </c>
      <c r="V90" s="278">
        <f t="shared" si="113"/>
        <v>0</v>
      </c>
      <c r="W90" s="281">
        <v>0.0</v>
      </c>
      <c r="X90" s="277">
        <f>U90+(U90*'Ingreso Datos '!$D$24)</f>
        <v>3759.075647</v>
      </c>
      <c r="Y90" s="278">
        <f t="shared" si="114"/>
        <v>0</v>
      </c>
      <c r="Z90" s="282">
        <v>0.0</v>
      </c>
      <c r="AA90" s="278">
        <f>X90+(X90*'Ingreso Datos '!D$24)</f>
        <v>3984.620186</v>
      </c>
      <c r="AB90" s="278">
        <f t="shared" si="115"/>
        <v>0</v>
      </c>
      <c r="AC90" s="282">
        <v>0.0</v>
      </c>
      <c r="AD90" s="278">
        <f>AA90+(AA90*'Ingreso Datos '!D$24)</f>
        <v>4223.697398</v>
      </c>
      <c r="AE90" s="278">
        <f t="shared" si="116"/>
        <v>0</v>
      </c>
      <c r="AF90" s="282">
        <v>0.0</v>
      </c>
      <c r="AG90" s="278">
        <f>AD90+(AD90*'Ingreso Datos '!D$24)</f>
        <v>4477.119241</v>
      </c>
      <c r="AH90" s="278">
        <f t="shared" si="117"/>
        <v>0</v>
      </c>
      <c r="AI90" s="15">
        <v>0.0</v>
      </c>
      <c r="AJ90" s="277">
        <f>X89+(X89*'Ingreso Datos '!$D$24)</f>
        <v>3187.696149</v>
      </c>
      <c r="AK90" s="278">
        <f t="shared" si="118"/>
        <v>0</v>
      </c>
      <c r="AL90" s="15">
        <v>0.0</v>
      </c>
      <c r="AM90" s="277">
        <f>AJ90+(AJ90*'Ingreso Datos '!$D$24)</f>
        <v>3378.957918</v>
      </c>
      <c r="AN90" s="278">
        <f t="shared" si="119"/>
        <v>0</v>
      </c>
      <c r="AO90" s="15">
        <v>0.0</v>
      </c>
      <c r="AP90" s="277">
        <f>AM90+(AM90*'Ingreso Datos '!$D$24)</f>
        <v>3581.695393</v>
      </c>
      <c r="AQ90" s="278">
        <f t="shared" si="120"/>
        <v>0</v>
      </c>
      <c r="AR90" s="15">
        <v>0.0</v>
      </c>
      <c r="AS90" s="277">
        <f>AP90+(AP90*'Ingreso Datos '!$D$24)</f>
        <v>3796.597117</v>
      </c>
      <c r="AT90" s="278">
        <f t="shared" si="121"/>
        <v>0</v>
      </c>
      <c r="AU90" s="290">
        <v>0.0</v>
      </c>
      <c r="AV90" s="277">
        <f>AS90+(AS90*'Ingreso Datos '!$D$24)</f>
        <v>4024.392944</v>
      </c>
      <c r="AW90" s="278">
        <f t="shared" si="122"/>
        <v>0</v>
      </c>
      <c r="AX90" s="15">
        <v>0.0</v>
      </c>
      <c r="AY90" s="277">
        <f>AV90+(AV90*'Ingreso Datos '!$D$24)</f>
        <v>4265.85652</v>
      </c>
      <c r="AZ90" s="278">
        <f t="shared" si="123"/>
        <v>0</v>
      </c>
      <c r="BA90" s="15">
        <v>0.0</v>
      </c>
      <c r="BB90" s="277">
        <f>AY90+(AY90*'Ingreso Datos '!$D$24)</f>
        <v>4521.807912</v>
      </c>
      <c r="BC90" s="278">
        <f t="shared" si="124"/>
        <v>0</v>
      </c>
      <c r="BD90" s="15">
        <v>0.0</v>
      </c>
      <c r="BE90" s="277">
        <f>BB90+(BB90*'Ingreso Datos '!$D$24)</f>
        <v>4793.116386</v>
      </c>
      <c r="BF90" s="278">
        <f t="shared" si="125"/>
        <v>0</v>
      </c>
      <c r="BG90" s="15">
        <v>0.0</v>
      </c>
      <c r="BH90" s="277">
        <f>BE90+(BE90*'Ingreso Datos '!$D$24)</f>
        <v>5080.703369</v>
      </c>
      <c r="BI90" s="278">
        <f t="shared" si="126"/>
        <v>0</v>
      </c>
      <c r="BJ90" s="15">
        <v>0.0</v>
      </c>
      <c r="BK90" s="277">
        <f>BH90+(BH90*'Ingreso Datos '!$D$24)</f>
        <v>5385.545572</v>
      </c>
      <c r="BL90" s="278">
        <f t="shared" si="127"/>
        <v>0</v>
      </c>
      <c r="BM90" s="15">
        <v>0.0</v>
      </c>
      <c r="BN90" s="277">
        <f>BK90+(BK90*'Ingreso Datos '!$D$24)</f>
        <v>5708.678306</v>
      </c>
      <c r="BO90" s="278">
        <f t="shared" si="128"/>
        <v>0</v>
      </c>
      <c r="BP90" s="15">
        <v>0.0</v>
      </c>
      <c r="BQ90" s="277">
        <f>BN90+(BN90*'Ingreso Datos '!$D$24)</f>
        <v>6051.199004</v>
      </c>
      <c r="BR90" s="278">
        <f t="shared" si="129"/>
        <v>0</v>
      </c>
      <c r="BS90" s="15">
        <f t="shared" si="130"/>
        <v>0</v>
      </c>
      <c r="BT90" s="277">
        <f>BQ90+(BQ90*'Ingreso Datos '!$D$24)</f>
        <v>6414.270944</v>
      </c>
      <c r="BU90" s="278">
        <f t="shared" si="131"/>
        <v>0</v>
      </c>
      <c r="BV90" s="15">
        <f t="shared" si="132"/>
        <v>0</v>
      </c>
      <c r="BW90" s="277">
        <f>BT90+(BT90*'Ingreso Datos '!$D$24)</f>
        <v>6799.127201</v>
      </c>
      <c r="BX90" s="278">
        <f t="shared" si="133"/>
        <v>0</v>
      </c>
      <c r="BY90" s="15">
        <f t="shared" si="134"/>
        <v>0</v>
      </c>
      <c r="BZ90" s="277">
        <f>BW90+(BW90*'Ingreso Datos '!$D$24)</f>
        <v>7207.074833</v>
      </c>
      <c r="CA90" s="278">
        <f t="shared" si="135"/>
        <v>0</v>
      </c>
      <c r="CB90" s="15">
        <f t="shared" si="136"/>
        <v>0</v>
      </c>
      <c r="CC90" s="277">
        <f>BZ90+(BZ90*'Ingreso Datos '!$D$24)</f>
        <v>7639.499323</v>
      </c>
      <c r="CD90" s="278">
        <f t="shared" si="137"/>
        <v>0</v>
      </c>
      <c r="CE90" s="15">
        <f t="shared" si="138"/>
        <v>0</v>
      </c>
      <c r="CF90" s="277">
        <f>CC90+(CC90*'Ingreso Datos '!$D$24)</f>
        <v>8097.869283</v>
      </c>
      <c r="CG90" s="278">
        <f t="shared" si="139"/>
        <v>0</v>
      </c>
    </row>
    <row r="91" ht="14.25" customHeight="1" outlineLevel="1">
      <c r="A91" s="291" t="s">
        <v>214</v>
      </c>
      <c r="B91" s="404">
        <f>'Ingreso Datos '!D15</f>
        <v>0</v>
      </c>
      <c r="C91" s="277">
        <f>'Ingreso Datos '!H23</f>
        <v>2500</v>
      </c>
      <c r="D91" s="278">
        <f t="shared" si="107"/>
        <v>0</v>
      </c>
      <c r="E91" s="399">
        <v>0.0</v>
      </c>
      <c r="F91" s="277">
        <f>C91+(C91*'Ingreso Datos '!$D$24)</f>
        <v>2650</v>
      </c>
      <c r="G91" s="278">
        <f t="shared" si="108"/>
        <v>0</v>
      </c>
      <c r="H91" s="399">
        <v>0.0</v>
      </c>
      <c r="I91" s="277">
        <f>F91+(F91*'Ingreso Datos '!$D$24)</f>
        <v>2809</v>
      </c>
      <c r="J91" s="278">
        <f t="shared" si="109"/>
        <v>0</v>
      </c>
      <c r="K91" s="399">
        <v>0.0</v>
      </c>
      <c r="L91" s="277">
        <f>I91+(I91*'Ingreso Datos '!$D$24)</f>
        <v>2977.54</v>
      </c>
      <c r="M91" s="278">
        <f t="shared" si="110"/>
        <v>0</v>
      </c>
      <c r="N91" s="400">
        <v>0.0</v>
      </c>
      <c r="O91" s="277">
        <f>L91+(L91*'Ingreso Datos '!$D$24)</f>
        <v>3156.1924</v>
      </c>
      <c r="P91" s="278">
        <f t="shared" si="111"/>
        <v>0</v>
      </c>
      <c r="Q91" s="281">
        <v>0.0</v>
      </c>
      <c r="R91" s="277">
        <f>O91+(O91*'Ingreso Datos '!$D$24)</f>
        <v>3345.563944</v>
      </c>
      <c r="S91" s="278">
        <f t="shared" si="112"/>
        <v>0</v>
      </c>
      <c r="T91" s="281">
        <v>0.0</v>
      </c>
      <c r="U91" s="277">
        <f>R91+(R91*'Ingreso Datos '!$D$24)</f>
        <v>3546.297781</v>
      </c>
      <c r="V91" s="278">
        <f t="shared" si="113"/>
        <v>0</v>
      </c>
      <c r="W91" s="281">
        <v>0.0</v>
      </c>
      <c r="X91" s="277">
        <f>U91+(U91*'Ingreso Datos '!$D$24)</f>
        <v>3759.075647</v>
      </c>
      <c r="Y91" s="278">
        <f t="shared" si="114"/>
        <v>0</v>
      </c>
      <c r="Z91" s="282">
        <v>0.0</v>
      </c>
      <c r="AA91" s="278">
        <f>X91+(X91*'Ingreso Datos '!D$24)</f>
        <v>3984.620186</v>
      </c>
      <c r="AB91" s="278">
        <f t="shared" si="115"/>
        <v>0</v>
      </c>
      <c r="AC91" s="282">
        <v>0.0</v>
      </c>
      <c r="AD91" s="278">
        <f>AA91+(AA91*'Ingreso Datos '!D$24)</f>
        <v>4223.697398</v>
      </c>
      <c r="AE91" s="278">
        <f t="shared" si="116"/>
        <v>0</v>
      </c>
      <c r="AF91" s="282">
        <v>0.0</v>
      </c>
      <c r="AG91" s="278">
        <f>AD91+(AD91*'Ingreso Datos '!D$24)</f>
        <v>4477.119241</v>
      </c>
      <c r="AH91" s="278">
        <f t="shared" si="117"/>
        <v>0</v>
      </c>
      <c r="AI91" s="15">
        <v>0.0</v>
      </c>
      <c r="AJ91" s="277">
        <f>X90+(X90*'Ingreso Datos '!$D$24)</f>
        <v>3984.620186</v>
      </c>
      <c r="AK91" s="278">
        <f t="shared" si="118"/>
        <v>0</v>
      </c>
      <c r="AL91" s="15">
        <v>0.0</v>
      </c>
      <c r="AM91" s="277">
        <f>AJ91+(AJ91*'Ingreso Datos '!$D$24)</f>
        <v>4223.697398</v>
      </c>
      <c r="AN91" s="278">
        <f t="shared" si="119"/>
        <v>0</v>
      </c>
      <c r="AO91" s="15">
        <v>0.0</v>
      </c>
      <c r="AP91" s="277">
        <f>AM91+(AM91*'Ingreso Datos '!$D$24)</f>
        <v>4477.119241</v>
      </c>
      <c r="AQ91" s="278">
        <f t="shared" si="120"/>
        <v>0</v>
      </c>
      <c r="AR91" s="15">
        <v>0.0</v>
      </c>
      <c r="AS91" s="277">
        <f>AP91+(AP91*'Ingreso Datos '!$D$24)</f>
        <v>4745.746396</v>
      </c>
      <c r="AT91" s="278">
        <f t="shared" si="121"/>
        <v>0</v>
      </c>
      <c r="AU91" s="290">
        <v>0.0</v>
      </c>
      <c r="AV91" s="277">
        <f>AS91+(AS91*'Ingreso Datos '!$D$24)</f>
        <v>5030.49118</v>
      </c>
      <c r="AW91" s="278">
        <f t="shared" si="122"/>
        <v>0</v>
      </c>
      <c r="AX91" s="15">
        <v>0.0</v>
      </c>
      <c r="AY91" s="277">
        <f>AV91+(AV91*'Ingreso Datos '!$D$24)</f>
        <v>5332.32065</v>
      </c>
      <c r="AZ91" s="278">
        <f t="shared" si="123"/>
        <v>0</v>
      </c>
      <c r="BA91" s="15">
        <v>0.0</v>
      </c>
      <c r="BB91" s="277">
        <f>AY91+(AY91*'Ingreso Datos '!$D$24)</f>
        <v>5652.259889</v>
      </c>
      <c r="BC91" s="278">
        <f t="shared" si="124"/>
        <v>0</v>
      </c>
      <c r="BD91" s="15">
        <v>0.0</v>
      </c>
      <c r="BE91" s="277">
        <f>BB91+(BB91*'Ingreso Datos '!$D$24)</f>
        <v>5991.395483</v>
      </c>
      <c r="BF91" s="278">
        <f t="shared" si="125"/>
        <v>0</v>
      </c>
      <c r="BG91" s="15">
        <v>0.0</v>
      </c>
      <c r="BH91" s="277">
        <f>BE91+(BE91*'Ingreso Datos '!$D$24)</f>
        <v>6350.879212</v>
      </c>
      <c r="BI91" s="278">
        <f t="shared" si="126"/>
        <v>0</v>
      </c>
      <c r="BJ91" s="15">
        <v>0.0</v>
      </c>
      <c r="BK91" s="277">
        <f>BH91+(BH91*'Ingreso Datos '!$D$24)</f>
        <v>6731.931964</v>
      </c>
      <c r="BL91" s="278">
        <f t="shared" si="127"/>
        <v>0</v>
      </c>
      <c r="BM91" s="15">
        <v>0.0</v>
      </c>
      <c r="BN91" s="277">
        <f>BK91+(BK91*'Ingreso Datos '!$D$24)</f>
        <v>7135.847882</v>
      </c>
      <c r="BO91" s="278">
        <f t="shared" si="128"/>
        <v>0</v>
      </c>
      <c r="BP91" s="15">
        <v>0.0</v>
      </c>
      <c r="BQ91" s="277">
        <f>BN91+(BN91*'Ingreso Datos '!$D$24)</f>
        <v>7563.998755</v>
      </c>
      <c r="BR91" s="278">
        <f t="shared" si="129"/>
        <v>0</v>
      </c>
      <c r="BS91" s="15">
        <f t="shared" si="130"/>
        <v>0</v>
      </c>
      <c r="BT91" s="277">
        <f>BQ91+(BQ91*'Ingreso Datos '!$D$24)</f>
        <v>8017.838681</v>
      </c>
      <c r="BU91" s="278">
        <f t="shared" si="131"/>
        <v>0</v>
      </c>
      <c r="BV91" s="15">
        <f t="shared" si="132"/>
        <v>0</v>
      </c>
      <c r="BW91" s="277">
        <f>BT91+(BT91*'Ingreso Datos '!$D$24)</f>
        <v>8498.909001</v>
      </c>
      <c r="BX91" s="278">
        <f t="shared" si="133"/>
        <v>0</v>
      </c>
      <c r="BY91" s="15">
        <f t="shared" si="134"/>
        <v>0</v>
      </c>
      <c r="BZ91" s="277">
        <f>BW91+(BW91*'Ingreso Datos '!$D$24)</f>
        <v>9008.843541</v>
      </c>
      <c r="CA91" s="278">
        <f t="shared" si="135"/>
        <v>0</v>
      </c>
      <c r="CB91" s="15">
        <f t="shared" si="136"/>
        <v>0</v>
      </c>
      <c r="CC91" s="277">
        <f>BZ91+(BZ91*'Ingreso Datos '!$D$24)</f>
        <v>9549.374154</v>
      </c>
      <c r="CD91" s="278">
        <f t="shared" si="137"/>
        <v>0</v>
      </c>
      <c r="CE91" s="15">
        <f t="shared" si="138"/>
        <v>0</v>
      </c>
      <c r="CF91" s="277">
        <f>CC91+(CC91*'Ingreso Datos '!$D$24)</f>
        <v>10122.3366</v>
      </c>
      <c r="CG91" s="278">
        <f t="shared" si="139"/>
        <v>0</v>
      </c>
    </row>
    <row r="92" ht="14.25" customHeight="1" outlineLevel="1">
      <c r="A92" s="405" t="s">
        <v>342</v>
      </c>
      <c r="B92" s="398">
        <v>0.0</v>
      </c>
      <c r="C92" s="277">
        <f>'Ingreso Datos '!H24</f>
        <v>145500</v>
      </c>
      <c r="D92" s="278">
        <f t="shared" si="107"/>
        <v>0</v>
      </c>
      <c r="E92" s="399">
        <v>20.0</v>
      </c>
      <c r="F92" s="277">
        <f>C92+(C92*'Ingreso Datos '!$D$24)</f>
        <v>154230</v>
      </c>
      <c r="G92" s="278">
        <f t="shared" si="108"/>
        <v>3084600</v>
      </c>
      <c r="H92" s="399">
        <v>20.0</v>
      </c>
      <c r="I92" s="277">
        <f>F92+(F92*'Ingreso Datos '!$D$24)</f>
        <v>163483.8</v>
      </c>
      <c r="J92" s="278">
        <f t="shared" si="109"/>
        <v>3269676</v>
      </c>
      <c r="K92" s="399">
        <v>0.0</v>
      </c>
      <c r="L92" s="277">
        <f>I92+(I92*'Ingreso Datos '!$D$24)</f>
        <v>173292.828</v>
      </c>
      <c r="M92" s="278">
        <f t="shared" si="110"/>
        <v>0</v>
      </c>
      <c r="N92" s="400">
        <v>0.0</v>
      </c>
      <c r="O92" s="277">
        <f>L92+(L92*'Ingreso Datos '!$D$24)</f>
        <v>183690.3977</v>
      </c>
      <c r="P92" s="278">
        <f t="shared" si="111"/>
        <v>0</v>
      </c>
      <c r="Q92" s="281">
        <v>0.0</v>
      </c>
      <c r="R92" s="277">
        <f>O92+(O92*'Ingreso Datos '!$D$24)</f>
        <v>194711.8215</v>
      </c>
      <c r="S92" s="278">
        <f t="shared" si="112"/>
        <v>0</v>
      </c>
      <c r="T92" s="281">
        <v>0.0</v>
      </c>
      <c r="U92" s="277">
        <f>R92+(R92*'Ingreso Datos '!$D$24)</f>
        <v>206394.5308</v>
      </c>
      <c r="V92" s="278">
        <f t="shared" si="113"/>
        <v>0</v>
      </c>
      <c r="W92" s="281">
        <v>0.0</v>
      </c>
      <c r="X92" s="277">
        <f>U92+(U92*'Ingreso Datos '!$D$24)</f>
        <v>218778.2027</v>
      </c>
      <c r="Y92" s="278">
        <f t="shared" si="114"/>
        <v>0</v>
      </c>
      <c r="Z92" s="282">
        <v>0.0</v>
      </c>
      <c r="AA92" s="278">
        <f>X92+(X92*'Ingreso Datos '!D$24)</f>
        <v>231904.8948</v>
      </c>
      <c r="AB92" s="278">
        <f t="shared" si="115"/>
        <v>0</v>
      </c>
      <c r="AC92" s="282">
        <v>0.0</v>
      </c>
      <c r="AD92" s="278">
        <f>AA92+(AA92*'Ingreso Datos '!D$24)</f>
        <v>245819.1885</v>
      </c>
      <c r="AE92" s="278">
        <f t="shared" si="116"/>
        <v>0</v>
      </c>
      <c r="AF92" s="282">
        <v>0.0</v>
      </c>
      <c r="AG92" s="278">
        <f>AD92+(AD92*'Ingreso Datos '!D$24)</f>
        <v>260568.3398</v>
      </c>
      <c r="AH92" s="278">
        <f t="shared" si="117"/>
        <v>0</v>
      </c>
      <c r="AJ92" s="277"/>
      <c r="AK92" s="278"/>
      <c r="AM92" s="277"/>
      <c r="AN92" s="278"/>
      <c r="AP92" s="277"/>
      <c r="AQ92" s="278"/>
      <c r="AS92" s="277"/>
      <c r="AT92" s="278"/>
      <c r="AU92" s="290"/>
      <c r="AV92" s="277"/>
      <c r="AW92" s="278"/>
      <c r="AY92" s="277"/>
      <c r="AZ92" s="278"/>
      <c r="BB92" s="277"/>
      <c r="BC92" s="278"/>
      <c r="BE92" s="277"/>
      <c r="BF92" s="278"/>
      <c r="BH92" s="277"/>
      <c r="BI92" s="278"/>
      <c r="BK92" s="277"/>
      <c r="BL92" s="278"/>
      <c r="BN92" s="277"/>
      <c r="BO92" s="278"/>
      <c r="BQ92" s="277"/>
      <c r="BR92" s="278"/>
      <c r="BT92" s="277"/>
      <c r="BU92" s="278"/>
      <c r="BW92" s="277"/>
      <c r="BX92" s="278"/>
      <c r="BZ92" s="277"/>
      <c r="CA92" s="278"/>
      <c r="CC92" s="277"/>
      <c r="CD92" s="278"/>
      <c r="CF92" s="277"/>
      <c r="CG92" s="278"/>
    </row>
    <row r="93" ht="14.25" customHeight="1" outlineLevel="1">
      <c r="A93" s="405" t="s">
        <v>343</v>
      </c>
      <c r="B93" s="398">
        <v>0.0</v>
      </c>
      <c r="C93" s="277">
        <f>'Ingreso Datos '!H25</f>
        <v>121900</v>
      </c>
      <c r="D93" s="278">
        <f t="shared" si="107"/>
        <v>0</v>
      </c>
      <c r="E93" s="399">
        <v>10.0</v>
      </c>
      <c r="F93" s="277">
        <f>C93+(C93*'Ingreso Datos '!$D$24)</f>
        <v>129214</v>
      </c>
      <c r="G93" s="278">
        <f t="shared" si="108"/>
        <v>1292140</v>
      </c>
      <c r="H93" s="399">
        <v>10.0</v>
      </c>
      <c r="I93" s="277">
        <f>F93+(F93*'Ingreso Datos '!$D$24)</f>
        <v>136966.84</v>
      </c>
      <c r="J93" s="278">
        <f t="shared" si="109"/>
        <v>1369668.4</v>
      </c>
      <c r="K93" s="399">
        <v>0.0</v>
      </c>
      <c r="L93" s="277">
        <f>I93+(I93*'Ingreso Datos '!$D$24)</f>
        <v>145184.8504</v>
      </c>
      <c r="M93" s="278">
        <f t="shared" si="110"/>
        <v>0</v>
      </c>
      <c r="N93" s="400">
        <v>0.0</v>
      </c>
      <c r="O93" s="277">
        <f>L93+(L93*'Ingreso Datos '!$D$24)</f>
        <v>153895.9414</v>
      </c>
      <c r="P93" s="278">
        <f t="shared" si="111"/>
        <v>0</v>
      </c>
      <c r="Q93" s="281">
        <v>0.0</v>
      </c>
      <c r="R93" s="277">
        <f>O93+(O93*'Ingreso Datos '!$D$24)</f>
        <v>163129.6979</v>
      </c>
      <c r="S93" s="278">
        <f t="shared" si="112"/>
        <v>0</v>
      </c>
      <c r="T93" s="281">
        <v>0.0</v>
      </c>
      <c r="U93" s="277">
        <f>R93+(R93*'Ingreso Datos '!$D$24)</f>
        <v>172917.4798</v>
      </c>
      <c r="V93" s="278">
        <f t="shared" si="113"/>
        <v>0</v>
      </c>
      <c r="W93" s="281">
        <v>0.0</v>
      </c>
      <c r="X93" s="277">
        <f>U93+(U93*'Ingreso Datos '!$D$24)</f>
        <v>183292.5286</v>
      </c>
      <c r="Y93" s="278">
        <f t="shared" si="114"/>
        <v>0</v>
      </c>
      <c r="Z93" s="282">
        <v>0.0</v>
      </c>
      <c r="AA93" s="278">
        <f>X93+(X93*'Ingreso Datos '!D$24)</f>
        <v>194290.0803</v>
      </c>
      <c r="AB93" s="278">
        <f t="shared" si="115"/>
        <v>0</v>
      </c>
      <c r="AC93" s="282">
        <v>0.0</v>
      </c>
      <c r="AD93" s="278">
        <f>AA93+(AA93*'Ingreso Datos '!D$24)</f>
        <v>205947.4851</v>
      </c>
      <c r="AE93" s="278">
        <f t="shared" si="116"/>
        <v>0</v>
      </c>
      <c r="AF93" s="282">
        <v>0.0</v>
      </c>
      <c r="AG93" s="278">
        <f>AD93+(AD93*'Ingreso Datos '!D$24)</f>
        <v>218304.3342</v>
      </c>
      <c r="AH93" s="278">
        <f t="shared" si="117"/>
        <v>0</v>
      </c>
      <c r="AJ93" s="277"/>
      <c r="AK93" s="278"/>
      <c r="AM93" s="277"/>
      <c r="AN93" s="278"/>
      <c r="AP93" s="277"/>
      <c r="AQ93" s="278"/>
      <c r="AS93" s="277"/>
      <c r="AT93" s="278"/>
      <c r="AU93" s="290"/>
      <c r="AV93" s="277"/>
      <c r="AW93" s="278"/>
      <c r="AY93" s="277"/>
      <c r="AZ93" s="278"/>
      <c r="BB93" s="277"/>
      <c r="BC93" s="278"/>
      <c r="BE93" s="277"/>
      <c r="BF93" s="278"/>
      <c r="BH93" s="277"/>
      <c r="BI93" s="278"/>
      <c r="BK93" s="277"/>
      <c r="BL93" s="278"/>
      <c r="BN93" s="277"/>
      <c r="BO93" s="278"/>
      <c r="BQ93" s="277"/>
      <c r="BR93" s="278"/>
      <c r="BT93" s="277"/>
      <c r="BU93" s="278"/>
      <c r="BW93" s="277"/>
      <c r="BX93" s="278"/>
      <c r="BZ93" s="277"/>
      <c r="CA93" s="278"/>
      <c r="CC93" s="277"/>
      <c r="CD93" s="278"/>
      <c r="CF93" s="277"/>
      <c r="CG93" s="278"/>
    </row>
    <row r="94" ht="14.25" customHeight="1" outlineLevel="1">
      <c r="A94" s="405" t="s">
        <v>344</v>
      </c>
      <c r="B94" s="398">
        <v>0.0</v>
      </c>
      <c r="C94" s="277">
        <f>'Ingreso Datos '!H26</f>
        <v>600</v>
      </c>
      <c r="D94" s="278">
        <f t="shared" si="107"/>
        <v>0</v>
      </c>
      <c r="E94" s="399">
        <v>500.0</v>
      </c>
      <c r="F94" s="277">
        <f>C94+(C94*'Ingreso Datos '!$D$24)</f>
        <v>636</v>
      </c>
      <c r="G94" s="278">
        <f t="shared" si="108"/>
        <v>318000</v>
      </c>
      <c r="H94" s="399">
        <v>500.0</v>
      </c>
      <c r="I94" s="277">
        <f>F94+(F94*'Ingreso Datos '!$D$24)</f>
        <v>674.16</v>
      </c>
      <c r="J94" s="278">
        <f t="shared" si="109"/>
        <v>337080</v>
      </c>
      <c r="K94" s="399">
        <v>0.0</v>
      </c>
      <c r="L94" s="277">
        <f>I94+(I94*'Ingreso Datos '!$D$24)</f>
        <v>714.6096</v>
      </c>
      <c r="M94" s="278">
        <f t="shared" si="110"/>
        <v>0</v>
      </c>
      <c r="N94" s="400">
        <v>0.0</v>
      </c>
      <c r="O94" s="277">
        <f>L94+(L94*'Ingreso Datos '!$D$24)</f>
        <v>757.486176</v>
      </c>
      <c r="P94" s="278">
        <f t="shared" si="111"/>
        <v>0</v>
      </c>
      <c r="Q94" s="281">
        <v>0.0</v>
      </c>
      <c r="R94" s="277">
        <f>O94+(O94*'Ingreso Datos '!$D$24)</f>
        <v>802.9353466</v>
      </c>
      <c r="S94" s="278">
        <f t="shared" si="112"/>
        <v>0</v>
      </c>
      <c r="T94" s="281">
        <v>0.0</v>
      </c>
      <c r="U94" s="277">
        <f>R94+(R94*'Ingreso Datos '!$D$24)</f>
        <v>851.1114674</v>
      </c>
      <c r="V94" s="278">
        <f t="shared" si="113"/>
        <v>0</v>
      </c>
      <c r="W94" s="281">
        <v>0.0</v>
      </c>
      <c r="X94" s="277">
        <f>U94+(U94*'Ingreso Datos '!$D$24)</f>
        <v>902.1781554</v>
      </c>
      <c r="Y94" s="278">
        <f t="shared" si="114"/>
        <v>0</v>
      </c>
      <c r="Z94" s="282">
        <v>0.0</v>
      </c>
      <c r="AA94" s="278">
        <f>X94+(X94*'Ingreso Datos '!D$24)</f>
        <v>956.3088447</v>
      </c>
      <c r="AB94" s="278">
        <f t="shared" si="115"/>
        <v>0</v>
      </c>
      <c r="AC94" s="282">
        <v>0.0</v>
      </c>
      <c r="AD94" s="278">
        <f>AA94+(AA94*'Ingreso Datos '!D$24)</f>
        <v>1013.687375</v>
      </c>
      <c r="AE94" s="278">
        <f t="shared" si="116"/>
        <v>0</v>
      </c>
      <c r="AF94" s="282">
        <v>0.0</v>
      </c>
      <c r="AG94" s="278">
        <f>AD94+(AD94*'Ingreso Datos '!D$24)</f>
        <v>1074.508618</v>
      </c>
      <c r="AH94" s="278">
        <f t="shared" si="117"/>
        <v>0</v>
      </c>
      <c r="AJ94" s="277"/>
      <c r="AK94" s="278"/>
      <c r="AM94" s="277"/>
      <c r="AN94" s="278"/>
      <c r="AP94" s="277"/>
      <c r="AQ94" s="278"/>
      <c r="AS94" s="277"/>
      <c r="AT94" s="278"/>
      <c r="AU94" s="290"/>
      <c r="AV94" s="277"/>
      <c r="AW94" s="278"/>
      <c r="AY94" s="277"/>
      <c r="AZ94" s="278"/>
      <c r="BB94" s="277"/>
      <c r="BC94" s="278"/>
      <c r="BE94" s="277"/>
      <c r="BF94" s="278"/>
      <c r="BH94" s="277"/>
      <c r="BI94" s="278"/>
      <c r="BK94" s="277"/>
      <c r="BL94" s="278"/>
      <c r="BN94" s="277"/>
      <c r="BO94" s="278"/>
      <c r="BQ94" s="277"/>
      <c r="BR94" s="278"/>
      <c r="BT94" s="277"/>
      <c r="BU94" s="278"/>
      <c r="BW94" s="277"/>
      <c r="BX94" s="278"/>
      <c r="BZ94" s="277"/>
      <c r="CA94" s="278"/>
      <c r="CC94" s="277"/>
      <c r="CD94" s="278"/>
      <c r="CF94" s="277"/>
      <c r="CG94" s="278"/>
    </row>
    <row r="95" ht="14.25" customHeight="1" outlineLevel="1">
      <c r="A95" s="406" t="s">
        <v>345</v>
      </c>
      <c r="B95" s="398"/>
      <c r="C95" s="277"/>
      <c r="D95" s="397">
        <f>SUM(D75:D91)</f>
        <v>6490000</v>
      </c>
      <c r="E95" s="400"/>
      <c r="F95" s="277"/>
      <c r="G95" s="397">
        <f>SUM(G75:G94)</f>
        <v>7399860</v>
      </c>
      <c r="H95" s="400"/>
      <c r="I95" s="277"/>
      <c r="J95" s="397">
        <f>SUM(J75:J94)</f>
        <v>8202504.72</v>
      </c>
      <c r="K95" s="400"/>
      <c r="L95" s="277"/>
      <c r="M95" s="397">
        <f>SUM(M75:M91)</f>
        <v>4111387.232</v>
      </c>
      <c r="N95" s="400"/>
      <c r="O95" s="277"/>
      <c r="P95" s="397">
        <f>SUM(P75:P91)</f>
        <v>8035665.85</v>
      </c>
      <c r="Q95" s="281">
        <v>0.0</v>
      </c>
      <c r="R95" s="277"/>
      <c r="S95" s="397">
        <f>SUM(S75:S91)</f>
        <v>3886207.077</v>
      </c>
      <c r="T95" s="281"/>
      <c r="U95" s="277"/>
      <c r="V95" s="397">
        <f>SUM(V75:V91)</f>
        <v>4510890.777</v>
      </c>
      <c r="W95" s="211"/>
      <c r="X95" s="277"/>
      <c r="Y95" s="397">
        <f>SUM(Y75:Y91)</f>
        <v>3277913.965</v>
      </c>
      <c r="Z95" s="407"/>
      <c r="AA95" s="386"/>
      <c r="AB95" s="386">
        <f>SUM(AB75:AB94)</f>
        <v>3474588.802</v>
      </c>
      <c r="AC95" s="408"/>
      <c r="AD95" s="386"/>
      <c r="AE95" s="386">
        <f>SUM(AE75:AE94)</f>
        <v>3683064.131</v>
      </c>
      <c r="AF95" s="408"/>
      <c r="AG95" s="386"/>
      <c r="AH95" s="386">
        <f>SUM(AH75:AH94)</f>
        <v>3904047.978</v>
      </c>
      <c r="AJ95" s="277"/>
      <c r="AK95" s="278"/>
      <c r="AM95" s="277"/>
      <c r="AN95" s="278"/>
      <c r="AP95" s="277"/>
      <c r="AQ95" s="278"/>
      <c r="AS95" s="277"/>
      <c r="AT95" s="278"/>
      <c r="AU95" s="290"/>
      <c r="AV95" s="277"/>
      <c r="AW95" s="278"/>
      <c r="AY95" s="277"/>
      <c r="AZ95" s="278"/>
      <c r="BB95" s="277"/>
      <c r="BC95" s="278"/>
      <c r="BE95" s="277"/>
      <c r="BF95" s="278"/>
      <c r="BH95" s="277"/>
      <c r="BI95" s="278"/>
      <c r="BK95" s="277"/>
      <c r="BL95" s="278"/>
      <c r="BN95" s="277"/>
      <c r="BO95" s="278"/>
      <c r="BQ95" s="277"/>
      <c r="BR95" s="278"/>
      <c r="BT95" s="277"/>
      <c r="BU95" s="278"/>
      <c r="BW95" s="277"/>
      <c r="BX95" s="278"/>
      <c r="BZ95" s="277"/>
      <c r="CA95" s="278"/>
      <c r="CC95" s="277"/>
      <c r="CD95" s="278"/>
      <c r="CF95" s="277"/>
      <c r="CG95" s="278"/>
    </row>
    <row r="96" ht="14.25" customHeight="1" outlineLevel="1">
      <c r="E96" s="211"/>
      <c r="H96" s="211"/>
      <c r="K96" s="211"/>
      <c r="N96" s="211"/>
      <c r="Q96" s="211"/>
      <c r="T96" s="211"/>
      <c r="W96" s="211"/>
      <c r="Z96" s="211"/>
      <c r="AC96" s="211"/>
      <c r="AF96" s="211"/>
      <c r="AI96" s="15">
        <v>0.0</v>
      </c>
      <c r="AJ96" s="277" t="str">
        <f>#REF!+(#REF!*'Ingreso Datos '!$D$24)</f>
        <v>#REF!</v>
      </c>
      <c r="AK96" s="278" t="str">
        <f t="shared" ref="AK96:AK97" si="140">AI96*AJ96</f>
        <v>#REF!</v>
      </c>
      <c r="AL96" s="15">
        <v>0.0</v>
      </c>
      <c r="AM96" s="277" t="str">
        <f>AJ96+(AJ96*'Ingreso Datos '!$D$24)</f>
        <v>#REF!</v>
      </c>
      <c r="AN96" s="278" t="str">
        <f t="shared" ref="AN96:AN97" si="141">AL96*AM96</f>
        <v>#REF!</v>
      </c>
      <c r="AO96" s="15">
        <v>0.0</v>
      </c>
      <c r="AP96" s="277" t="str">
        <f>AM96+(AM96*'Ingreso Datos '!$D$24)</f>
        <v>#REF!</v>
      </c>
      <c r="AQ96" s="278" t="str">
        <f t="shared" ref="AQ96:AQ97" si="142">AO96*AP96</f>
        <v>#REF!</v>
      </c>
      <c r="AR96" s="15">
        <v>0.0</v>
      </c>
      <c r="AS96" s="277" t="str">
        <f>AP96+(AP96*'Ingreso Datos '!$D$24)</f>
        <v>#REF!</v>
      </c>
      <c r="AT96" s="278" t="str">
        <f t="shared" ref="AT96:AT97" si="143">AR96*AS96</f>
        <v>#REF!</v>
      </c>
      <c r="AU96" s="290">
        <v>0.0</v>
      </c>
      <c r="AV96" s="277" t="str">
        <f>AS96+(AS96*'Ingreso Datos '!$D$24)</f>
        <v>#REF!</v>
      </c>
      <c r="AW96" s="278" t="str">
        <f t="shared" ref="AW96:AW97" si="144">AU96*AV96</f>
        <v>#REF!</v>
      </c>
      <c r="AX96" s="15">
        <v>0.0</v>
      </c>
      <c r="AY96" s="277" t="str">
        <f>AV96+(AV96*'Ingreso Datos '!$D$24)</f>
        <v>#REF!</v>
      </c>
      <c r="AZ96" s="278" t="str">
        <f t="shared" ref="AZ96:AZ97" si="145">AX96*AY96</f>
        <v>#REF!</v>
      </c>
      <c r="BA96" s="15">
        <v>0.0</v>
      </c>
      <c r="BB96" s="277" t="str">
        <f>AY96+(AY96*'Ingreso Datos '!$D$24)</f>
        <v>#REF!</v>
      </c>
      <c r="BC96" s="278" t="str">
        <f t="shared" ref="BC96:BC97" si="146">BA96*BB96</f>
        <v>#REF!</v>
      </c>
      <c r="BD96" s="15">
        <v>0.0</v>
      </c>
      <c r="BE96" s="277" t="str">
        <f>BB96+(BB96*'Ingreso Datos '!$D$24)</f>
        <v>#REF!</v>
      </c>
      <c r="BF96" s="278" t="str">
        <f t="shared" ref="BF96:BF97" si="147">BD96*BE96</f>
        <v>#REF!</v>
      </c>
      <c r="BG96" s="15">
        <v>0.0</v>
      </c>
      <c r="BH96" s="277" t="str">
        <f>BE96+(BE96*'Ingreso Datos '!$D$24)</f>
        <v>#REF!</v>
      </c>
      <c r="BI96" s="278" t="str">
        <f t="shared" ref="BI96:BI97" si="148">BG96*BH96</f>
        <v>#REF!</v>
      </c>
      <c r="BJ96" s="15">
        <v>0.0</v>
      </c>
      <c r="BK96" s="277" t="str">
        <f>BH96+(BH96*'Ingreso Datos '!$D$24)</f>
        <v>#REF!</v>
      </c>
      <c r="BL96" s="278" t="str">
        <f t="shared" ref="BL96:BL97" si="149">BJ96*BK96</f>
        <v>#REF!</v>
      </c>
      <c r="BM96" s="15">
        <v>0.0</v>
      </c>
      <c r="BN96" s="277" t="str">
        <f>BK96+(BK96*'Ingreso Datos '!$D$24)</f>
        <v>#REF!</v>
      </c>
      <c r="BO96" s="278" t="str">
        <f t="shared" ref="BO96:BO97" si="150">BM96*BN96</f>
        <v>#REF!</v>
      </c>
      <c r="BP96" s="15">
        <v>0.0</v>
      </c>
      <c r="BQ96" s="277" t="str">
        <f>BN96+(BN96*'Ingreso Datos '!$D$24)</f>
        <v>#REF!</v>
      </c>
      <c r="BR96" s="278" t="str">
        <f t="shared" ref="BR96:BR97" si="151">BP96*BQ96</f>
        <v>#REF!</v>
      </c>
      <c r="BS96" s="15">
        <f t="shared" ref="BS96:BS97" si="152">BM96</f>
        <v>0</v>
      </c>
      <c r="BT96" s="277" t="str">
        <f>BQ96+(BQ96*'Ingreso Datos '!$D$24)</f>
        <v>#REF!</v>
      </c>
      <c r="BU96" s="278" t="str">
        <f t="shared" ref="BU96:BU97" si="153">BS96*BT96</f>
        <v>#REF!</v>
      </c>
      <c r="BV96" s="15">
        <f t="shared" ref="BV96:BV97" si="154">BP96</f>
        <v>0</v>
      </c>
      <c r="BW96" s="277" t="str">
        <f>BT96+(BT96*'Ingreso Datos '!$D$24)</f>
        <v>#REF!</v>
      </c>
      <c r="BX96" s="278" t="str">
        <f t="shared" ref="BX96:BX97" si="155">BV96*BW96</f>
        <v>#REF!</v>
      </c>
      <c r="BY96" s="15">
        <f t="shared" ref="BY96:BY97" si="156">BS96</f>
        <v>0</v>
      </c>
      <c r="BZ96" s="277" t="str">
        <f>BW96+(BW96*'Ingreso Datos '!$D$24)</f>
        <v>#REF!</v>
      </c>
      <c r="CA96" s="278" t="str">
        <f t="shared" ref="CA96:CA97" si="157">BY96*BZ96</f>
        <v>#REF!</v>
      </c>
      <c r="CB96" s="15">
        <f t="shared" ref="CB96:CB97" si="158">BV96</f>
        <v>0</v>
      </c>
      <c r="CC96" s="277" t="str">
        <f>BZ96+(BZ96*'Ingreso Datos '!$D$24)</f>
        <v>#REF!</v>
      </c>
      <c r="CD96" s="278" t="str">
        <f t="shared" ref="CD96:CD97" si="159">CB96*CC96</f>
        <v>#REF!</v>
      </c>
      <c r="CE96" s="15">
        <f t="shared" ref="CE96:CE97" si="160">BY96</f>
        <v>0</v>
      </c>
      <c r="CF96" s="277" t="str">
        <f>CC96+(CC96*'Ingreso Datos '!$D$24)</f>
        <v>#REF!</v>
      </c>
      <c r="CG96" s="278" t="str">
        <f t="shared" ref="CG96:CG97" si="161">CE96*CF96</f>
        <v>#REF!</v>
      </c>
    </row>
    <row r="97" ht="14.25" customHeight="1" outlineLevel="1">
      <c r="A97" s="248" t="s">
        <v>346</v>
      </c>
      <c r="B97" s="221" t="s">
        <v>347</v>
      </c>
      <c r="C97" s="221" t="s">
        <v>243</v>
      </c>
      <c r="D97" s="222" t="s">
        <v>294</v>
      </c>
      <c r="E97" s="223" t="s">
        <v>347</v>
      </c>
      <c r="F97" s="221" t="s">
        <v>243</v>
      </c>
      <c r="G97" s="222" t="s">
        <v>294</v>
      </c>
      <c r="H97" s="223" t="s">
        <v>347</v>
      </c>
      <c r="I97" s="221" t="s">
        <v>243</v>
      </c>
      <c r="J97" s="222" t="s">
        <v>294</v>
      </c>
      <c r="K97" s="223" t="s">
        <v>347</v>
      </c>
      <c r="L97" s="221" t="s">
        <v>243</v>
      </c>
      <c r="M97" s="222" t="s">
        <v>294</v>
      </c>
      <c r="N97" s="223" t="s">
        <v>347</v>
      </c>
      <c r="O97" s="221" t="s">
        <v>243</v>
      </c>
      <c r="P97" s="222" t="s">
        <v>294</v>
      </c>
      <c r="Q97" s="223" t="s">
        <v>347</v>
      </c>
      <c r="R97" s="221" t="s">
        <v>243</v>
      </c>
      <c r="S97" s="222" t="s">
        <v>294</v>
      </c>
      <c r="T97" s="223" t="s">
        <v>347</v>
      </c>
      <c r="U97" s="221" t="s">
        <v>243</v>
      </c>
      <c r="V97" s="222" t="s">
        <v>294</v>
      </c>
      <c r="W97" s="223" t="s">
        <v>347</v>
      </c>
      <c r="X97" s="221" t="s">
        <v>243</v>
      </c>
      <c r="Y97" s="222" t="s">
        <v>294</v>
      </c>
      <c r="Z97" s="394" t="s">
        <v>347</v>
      </c>
      <c r="AA97" s="395" t="s">
        <v>243</v>
      </c>
      <c r="AB97" s="395" t="s">
        <v>294</v>
      </c>
      <c r="AC97" s="394" t="s">
        <v>347</v>
      </c>
      <c r="AD97" s="395" t="s">
        <v>243</v>
      </c>
      <c r="AE97" s="395" t="s">
        <v>294</v>
      </c>
      <c r="AF97" s="394" t="s">
        <v>347</v>
      </c>
      <c r="AG97" s="395" t="s">
        <v>243</v>
      </c>
      <c r="AH97" s="395" t="s">
        <v>294</v>
      </c>
      <c r="AI97" s="15">
        <v>0.0</v>
      </c>
      <c r="AJ97" s="277">
        <f>X95+(X95*'Ingreso Datos '!$D$24)</f>
        <v>0</v>
      </c>
      <c r="AK97" s="278">
        <f t="shared" si="140"/>
        <v>0</v>
      </c>
      <c r="AL97" s="15">
        <v>0.0</v>
      </c>
      <c r="AM97" s="277">
        <f>AJ97+(AJ97*'Ingreso Datos '!$D$24)</f>
        <v>0</v>
      </c>
      <c r="AN97" s="278">
        <f t="shared" si="141"/>
        <v>0</v>
      </c>
      <c r="AO97" s="15">
        <v>0.0</v>
      </c>
      <c r="AP97" s="277">
        <f>AM97+(AM97*'Ingreso Datos '!$D$24)</f>
        <v>0</v>
      </c>
      <c r="AQ97" s="278">
        <f t="shared" si="142"/>
        <v>0</v>
      </c>
      <c r="AR97" s="15">
        <v>0.0</v>
      </c>
      <c r="AS97" s="277">
        <f>AP97+(AP97*'Ingreso Datos '!$D$24)</f>
        <v>0</v>
      </c>
      <c r="AT97" s="278">
        <f t="shared" si="143"/>
        <v>0</v>
      </c>
      <c r="AU97" s="290">
        <v>0.0</v>
      </c>
      <c r="AV97" s="277">
        <f>AS97+(AS97*'Ingreso Datos '!$D$24)</f>
        <v>0</v>
      </c>
      <c r="AW97" s="278">
        <f t="shared" si="144"/>
        <v>0</v>
      </c>
      <c r="AX97" s="15">
        <v>0.0</v>
      </c>
      <c r="AY97" s="277">
        <f>AV97+(AV97*'Ingreso Datos '!$D$24)</f>
        <v>0</v>
      </c>
      <c r="AZ97" s="278">
        <f t="shared" si="145"/>
        <v>0</v>
      </c>
      <c r="BA97" s="15">
        <v>0.0</v>
      </c>
      <c r="BB97" s="277">
        <f>AY97+(AY97*'Ingreso Datos '!$D$24)</f>
        <v>0</v>
      </c>
      <c r="BC97" s="278">
        <f t="shared" si="146"/>
        <v>0</v>
      </c>
      <c r="BD97" s="15">
        <v>0.0</v>
      </c>
      <c r="BE97" s="277">
        <f>BB97+(BB97*'Ingreso Datos '!$D$24)</f>
        <v>0</v>
      </c>
      <c r="BF97" s="278">
        <f t="shared" si="147"/>
        <v>0</v>
      </c>
      <c r="BG97" s="15">
        <v>0.0</v>
      </c>
      <c r="BH97" s="277">
        <f>BE97+(BE97*'Ingreso Datos '!$D$24)</f>
        <v>0</v>
      </c>
      <c r="BI97" s="278">
        <f t="shared" si="148"/>
        <v>0</v>
      </c>
      <c r="BJ97" s="15">
        <v>0.0</v>
      </c>
      <c r="BK97" s="277">
        <f>BH97+(BH97*'Ingreso Datos '!$D$24)</f>
        <v>0</v>
      </c>
      <c r="BL97" s="278">
        <f t="shared" si="149"/>
        <v>0</v>
      </c>
      <c r="BM97" s="15">
        <v>0.0</v>
      </c>
      <c r="BN97" s="277">
        <f>BK97+(BK97*'Ingreso Datos '!$D$24)</f>
        <v>0</v>
      </c>
      <c r="BO97" s="278">
        <f t="shared" si="150"/>
        <v>0</v>
      </c>
      <c r="BP97" s="15">
        <v>0.0</v>
      </c>
      <c r="BQ97" s="277">
        <f>BN97+(BN97*'Ingreso Datos '!$D$24)</f>
        <v>0</v>
      </c>
      <c r="BR97" s="278">
        <f t="shared" si="151"/>
        <v>0</v>
      </c>
      <c r="BS97" s="15">
        <f t="shared" si="152"/>
        <v>0</v>
      </c>
      <c r="BT97" s="277">
        <f>BQ97+(BQ97*'Ingreso Datos '!$D$24)</f>
        <v>0</v>
      </c>
      <c r="BU97" s="278">
        <f t="shared" si="153"/>
        <v>0</v>
      </c>
      <c r="BV97" s="15">
        <f t="shared" si="154"/>
        <v>0</v>
      </c>
      <c r="BW97" s="277">
        <f>BT97+(BT97*'Ingreso Datos '!$D$24)</f>
        <v>0</v>
      </c>
      <c r="BX97" s="278">
        <f t="shared" si="155"/>
        <v>0</v>
      </c>
      <c r="BY97" s="15">
        <f t="shared" si="156"/>
        <v>0</v>
      </c>
      <c r="BZ97" s="277">
        <f>BW97+(BW97*'Ingreso Datos '!$D$24)</f>
        <v>0</v>
      </c>
      <c r="CA97" s="278">
        <f t="shared" si="157"/>
        <v>0</v>
      </c>
      <c r="CB97" s="15">
        <f t="shared" si="158"/>
        <v>0</v>
      </c>
      <c r="CC97" s="277">
        <f>BZ97+(BZ97*'Ingreso Datos '!$D$24)</f>
        <v>0</v>
      </c>
      <c r="CD97" s="278">
        <f t="shared" si="159"/>
        <v>0</v>
      </c>
      <c r="CE97" s="15">
        <f t="shared" si="160"/>
        <v>0</v>
      </c>
      <c r="CF97" s="277">
        <f>CC97+(CC97*'Ingreso Datos '!$D$24)</f>
        <v>0</v>
      </c>
      <c r="CG97" s="278">
        <f t="shared" si="161"/>
        <v>0</v>
      </c>
    </row>
    <row r="98" ht="14.25" customHeight="1">
      <c r="A98" s="15" t="s">
        <v>348</v>
      </c>
      <c r="B98" s="409">
        <v>12.0</v>
      </c>
      <c r="C98" s="277">
        <f>'Ingreso Datos '!H34</f>
        <v>0</v>
      </c>
      <c r="D98" s="277">
        <f>C98*B98</f>
        <v>0</v>
      </c>
      <c r="E98" s="410">
        <v>12.0</v>
      </c>
      <c r="F98" s="277">
        <f>C98+(C98*'Ingreso Datos '!$D$24)</f>
        <v>0</v>
      </c>
      <c r="G98" s="278">
        <f>F98*E98</f>
        <v>0</v>
      </c>
      <c r="H98" s="410">
        <v>12.0</v>
      </c>
      <c r="I98" s="277">
        <f>F98+(F98*'Ingreso Datos '!$D$24)</f>
        <v>0</v>
      </c>
      <c r="J98" s="278">
        <f>I98*H98</f>
        <v>0</v>
      </c>
      <c r="K98" s="410">
        <v>12.0</v>
      </c>
      <c r="L98" s="277">
        <f>I98+(I98*'Ingreso Datos '!$D$24)</f>
        <v>0</v>
      </c>
      <c r="M98" s="277">
        <f>L98*K98</f>
        <v>0</v>
      </c>
      <c r="N98" s="410">
        <v>12.0</v>
      </c>
      <c r="O98" s="277">
        <f>L98+(L98*'Ingreso Datos '!$D$24)</f>
        <v>0</v>
      </c>
      <c r="P98" s="277">
        <f>O98*N98</f>
        <v>0</v>
      </c>
      <c r="Q98" s="410">
        <v>12.0</v>
      </c>
      <c r="R98" s="277">
        <f>O98+(O98*'Ingreso Datos '!$D$24)</f>
        <v>0</v>
      </c>
      <c r="S98" s="277">
        <f>R98*Q98</f>
        <v>0</v>
      </c>
      <c r="T98" s="410">
        <v>12.0</v>
      </c>
      <c r="U98" s="277">
        <f>R98+(R98*'Ingreso Datos '!$D$24)</f>
        <v>0</v>
      </c>
      <c r="V98" s="277">
        <f>U98*T98</f>
        <v>0</v>
      </c>
      <c r="W98" s="410">
        <v>12.0</v>
      </c>
      <c r="X98" s="277">
        <f>U98+(U98*'Ingreso Datos '!$D$24)</f>
        <v>0</v>
      </c>
      <c r="Y98" s="277">
        <f>X98*W98</f>
        <v>0</v>
      </c>
      <c r="Z98" s="211">
        <v>12.0</v>
      </c>
      <c r="AA98" s="295">
        <f>X98+(X98*'Ingreso Datos '!$D$24)</f>
        <v>0</v>
      </c>
      <c r="AB98" s="295">
        <f>Z98*AA98</f>
        <v>0</v>
      </c>
      <c r="AC98" s="348">
        <v>12.0</v>
      </c>
      <c r="AD98" s="295">
        <f>AA98+(AA98*'Ingreso Datos '!D$24)</f>
        <v>0</v>
      </c>
      <c r="AE98" s="295">
        <f>AC98*AD98</f>
        <v>0</v>
      </c>
      <c r="AF98" s="348">
        <v>12.0</v>
      </c>
      <c r="AG98" s="295">
        <f>AD98+(AD98*'Ingreso Datos '!D$24)</f>
        <v>0</v>
      </c>
      <c r="AH98" s="295">
        <f>AF98*AG98</f>
        <v>0</v>
      </c>
      <c r="AI98" s="391"/>
      <c r="AJ98" s="411"/>
      <c r="AK98" s="412" t="str">
        <f>SUM(AK76:AK97)</f>
        <v>#REF!</v>
      </c>
      <c r="AL98" s="391"/>
      <c r="AM98" s="411"/>
      <c r="AN98" s="412" t="str">
        <f>SUM(AN76:AN97)</f>
        <v>#REF!</v>
      </c>
      <c r="AO98" s="391"/>
      <c r="AP98" s="411"/>
      <c r="AQ98" s="412" t="str">
        <f>SUM(AQ76:AQ97)</f>
        <v>#REF!</v>
      </c>
      <c r="AR98" s="391"/>
      <c r="AS98" s="411"/>
      <c r="AT98" s="412" t="str">
        <f>SUM(AT76:AT97)</f>
        <v>#REF!</v>
      </c>
      <c r="AU98" s="391"/>
      <c r="AV98" s="411"/>
      <c r="AW98" s="412" t="str">
        <f>SUM(AW76:AW97)</f>
        <v>#REF!</v>
      </c>
      <c r="AX98" s="391"/>
      <c r="AY98" s="411"/>
      <c r="AZ98" s="412" t="str">
        <f>SUM(AZ76:AZ97)</f>
        <v>#REF!</v>
      </c>
      <c r="BA98" s="391"/>
      <c r="BB98" s="411"/>
      <c r="BC98" s="412" t="str">
        <f>SUM(BC76:BC97)</f>
        <v>#REF!</v>
      </c>
      <c r="BD98" s="391"/>
      <c r="BE98" s="411"/>
      <c r="BF98" s="412" t="str">
        <f>SUM(BF76:BF97)</f>
        <v>#REF!</v>
      </c>
      <c r="BG98" s="391"/>
      <c r="BH98" s="411"/>
      <c r="BI98" s="412" t="str">
        <f>SUM(BI76:BI97)</f>
        <v>#REF!</v>
      </c>
      <c r="BJ98" s="391"/>
      <c r="BK98" s="411"/>
      <c r="BL98" s="412" t="str">
        <f>SUM(BL76:BL97)</f>
        <v>#REF!</v>
      </c>
      <c r="BM98" s="391"/>
      <c r="BN98" s="411"/>
      <c r="BO98" s="412" t="str">
        <f>SUM(BO76:BO97)</f>
        <v>#REF!</v>
      </c>
      <c r="BP98" s="391"/>
      <c r="BQ98" s="411"/>
      <c r="BR98" s="412" t="str">
        <f>SUM(BR76:BR97)</f>
        <v>#REF!</v>
      </c>
      <c r="BS98" s="391"/>
      <c r="BT98" s="411"/>
      <c r="BU98" s="412" t="str">
        <f>SUM(BU76:BU97)</f>
        <v>#REF!</v>
      </c>
      <c r="BV98" s="391"/>
      <c r="BW98" s="411"/>
      <c r="BX98" s="412" t="str">
        <f>SUM(BX76:BX97)</f>
        <v>#REF!</v>
      </c>
      <c r="BY98" s="391"/>
      <c r="BZ98" s="411"/>
      <c r="CA98" s="412" t="str">
        <f>SUM(CA76:CA97)</f>
        <v>#REF!</v>
      </c>
      <c r="CB98" s="391"/>
      <c r="CC98" s="411"/>
      <c r="CD98" s="412" t="str">
        <f>SUM(CD76:CD97)</f>
        <v>#REF!</v>
      </c>
      <c r="CE98" s="391"/>
      <c r="CF98" s="411"/>
      <c r="CG98" s="412" t="str">
        <f>SUM(CG76:CG97)</f>
        <v>#REF!</v>
      </c>
    </row>
    <row r="99" ht="14.25" customHeight="1">
      <c r="A99" s="406" t="s">
        <v>349</v>
      </c>
      <c r="B99" s="413"/>
      <c r="C99" s="414"/>
      <c r="D99" s="397">
        <f>D98</f>
        <v>0</v>
      </c>
      <c r="E99" s="415"/>
      <c r="F99" s="414"/>
      <c r="G99" s="397">
        <f>G98</f>
        <v>0</v>
      </c>
      <c r="H99" s="415"/>
      <c r="I99" s="414"/>
      <c r="J99" s="397">
        <f>J98</f>
        <v>0</v>
      </c>
      <c r="K99" s="415"/>
      <c r="L99" s="414"/>
      <c r="M99" s="397">
        <f>M98</f>
        <v>0</v>
      </c>
      <c r="N99" s="415"/>
      <c r="O99" s="414"/>
      <c r="P99" s="397">
        <f>P98</f>
        <v>0</v>
      </c>
      <c r="Q99" s="416"/>
      <c r="R99" s="414"/>
      <c r="S99" s="397">
        <f>S98</f>
        <v>0</v>
      </c>
      <c r="T99" s="416"/>
      <c r="U99" s="414"/>
      <c r="V99" s="397">
        <f>V98</f>
        <v>0</v>
      </c>
      <c r="W99" s="416"/>
      <c r="X99" s="414"/>
      <c r="Y99" s="397">
        <f>Y98</f>
        <v>0</v>
      </c>
      <c r="Z99" s="417"/>
      <c r="AA99" s="397"/>
      <c r="AB99" s="397">
        <f>AB98</f>
        <v>0</v>
      </c>
      <c r="AC99" s="418"/>
      <c r="AD99" s="397"/>
      <c r="AE99" s="397">
        <f>AE98</f>
        <v>0</v>
      </c>
      <c r="AF99" s="418"/>
      <c r="AG99" s="397"/>
      <c r="AH99" s="397">
        <f>AH98</f>
        <v>0</v>
      </c>
      <c r="AI99" s="221" t="s">
        <v>347</v>
      </c>
      <c r="AJ99" s="221" t="s">
        <v>243</v>
      </c>
      <c r="AK99" s="222" t="s">
        <v>294</v>
      </c>
      <c r="AL99" s="221" t="s">
        <v>347</v>
      </c>
      <c r="AM99" s="221" t="s">
        <v>243</v>
      </c>
      <c r="AN99" s="222" t="s">
        <v>294</v>
      </c>
      <c r="AO99" s="221" t="s">
        <v>347</v>
      </c>
      <c r="AP99" s="221" t="s">
        <v>243</v>
      </c>
      <c r="AQ99" s="222" t="s">
        <v>294</v>
      </c>
      <c r="AR99" s="221" t="s">
        <v>347</v>
      </c>
      <c r="AS99" s="221" t="s">
        <v>243</v>
      </c>
      <c r="AT99" s="222" t="s">
        <v>294</v>
      </c>
      <c r="AU99" s="221" t="s">
        <v>347</v>
      </c>
      <c r="AV99" s="221" t="s">
        <v>243</v>
      </c>
      <c r="AW99" s="222" t="s">
        <v>294</v>
      </c>
      <c r="AX99" s="221" t="s">
        <v>347</v>
      </c>
      <c r="AY99" s="221" t="s">
        <v>243</v>
      </c>
      <c r="AZ99" s="222" t="s">
        <v>294</v>
      </c>
      <c r="BA99" s="221" t="s">
        <v>347</v>
      </c>
      <c r="BB99" s="221" t="s">
        <v>243</v>
      </c>
      <c r="BC99" s="222" t="s">
        <v>294</v>
      </c>
      <c r="BD99" s="221" t="s">
        <v>347</v>
      </c>
      <c r="BE99" s="221" t="s">
        <v>243</v>
      </c>
      <c r="BF99" s="222" t="s">
        <v>294</v>
      </c>
      <c r="BG99" s="221" t="s">
        <v>347</v>
      </c>
      <c r="BH99" s="221" t="s">
        <v>243</v>
      </c>
      <c r="BI99" s="222" t="s">
        <v>294</v>
      </c>
      <c r="BJ99" s="221" t="s">
        <v>347</v>
      </c>
      <c r="BK99" s="221" t="s">
        <v>243</v>
      </c>
      <c r="BL99" s="222" t="s">
        <v>294</v>
      </c>
      <c r="BM99" s="221" t="s">
        <v>347</v>
      </c>
      <c r="BN99" s="221" t="s">
        <v>243</v>
      </c>
      <c r="BO99" s="222" t="s">
        <v>294</v>
      </c>
      <c r="BP99" s="221" t="s">
        <v>347</v>
      </c>
      <c r="BQ99" s="221" t="s">
        <v>243</v>
      </c>
      <c r="BR99" s="222" t="s">
        <v>294</v>
      </c>
      <c r="BS99" s="221" t="s">
        <v>347</v>
      </c>
      <c r="BT99" s="221" t="s">
        <v>243</v>
      </c>
      <c r="BU99" s="222" t="s">
        <v>294</v>
      </c>
      <c r="BV99" s="221" t="s">
        <v>347</v>
      </c>
      <c r="BW99" s="221" t="s">
        <v>243</v>
      </c>
      <c r="BX99" s="222" t="s">
        <v>294</v>
      </c>
      <c r="BY99" s="221" t="s">
        <v>347</v>
      </c>
      <c r="BZ99" s="221" t="s">
        <v>243</v>
      </c>
      <c r="CA99" s="222" t="s">
        <v>294</v>
      </c>
      <c r="CB99" s="221" t="s">
        <v>347</v>
      </c>
      <c r="CC99" s="221" t="s">
        <v>243</v>
      </c>
      <c r="CD99" s="222" t="s">
        <v>294</v>
      </c>
      <c r="CE99" s="221" t="s">
        <v>347</v>
      </c>
      <c r="CF99" s="221" t="s">
        <v>243</v>
      </c>
      <c r="CG99" s="222" t="s">
        <v>294</v>
      </c>
    </row>
    <row r="100" ht="14.25" customHeight="1" outlineLevel="1">
      <c r="A100" s="232" t="s">
        <v>350</v>
      </c>
      <c r="B100" s="419"/>
      <c r="C100" s="419"/>
      <c r="D100" s="234">
        <f>D99+D95+D71</f>
        <v>17199707.91</v>
      </c>
      <c r="E100" s="226"/>
      <c r="F100" s="419"/>
      <c r="G100" s="234">
        <f>G99+G95+G71</f>
        <v>14638367.51</v>
      </c>
      <c r="H100" s="226"/>
      <c r="I100" s="419"/>
      <c r="J100" s="234">
        <f>J99+J95+J71</f>
        <v>15430538.41</v>
      </c>
      <c r="K100" s="226"/>
      <c r="L100" s="419"/>
      <c r="M100" s="234">
        <f>M99+M95+M71</f>
        <v>13260354.49</v>
      </c>
      <c r="N100" s="226"/>
      <c r="O100" s="419"/>
      <c r="P100" s="234">
        <f>P99+P95+P71</f>
        <v>18132805.74</v>
      </c>
      <c r="Q100" s="400"/>
      <c r="R100" s="420"/>
      <c r="S100" s="234">
        <f>S99+S95+S71</f>
        <v>16861439.06</v>
      </c>
      <c r="T100" s="400"/>
      <c r="U100" s="420"/>
      <c r="V100" s="234">
        <f>V99+V95+V71</f>
        <v>20331186.57</v>
      </c>
      <c r="W100" s="400"/>
      <c r="X100" s="420"/>
      <c r="Y100" s="234">
        <f>Y99+Y95+Y71</f>
        <v>25216520.81</v>
      </c>
      <c r="Z100" s="421"/>
      <c r="AA100" s="422"/>
      <c r="AB100" s="234">
        <f>AB95+AB71+AB99</f>
        <v>26729512.06</v>
      </c>
      <c r="AC100" s="235"/>
      <c r="AD100" s="234"/>
      <c r="AE100" s="234">
        <f>AE99+AE95+AE71</f>
        <v>28333282.79</v>
      </c>
      <c r="AF100" s="235"/>
      <c r="AG100" s="234"/>
      <c r="AH100" s="234">
        <f>AH99+AH95+AH71</f>
        <v>30033279.75</v>
      </c>
      <c r="AI100" s="275">
        <v>12.0</v>
      </c>
      <c r="AJ100" s="277">
        <f>X98+(X98*'Ingreso Datos '!$D$24)</f>
        <v>0</v>
      </c>
      <c r="AK100" s="277">
        <f>AJ100*AI100</f>
        <v>0</v>
      </c>
      <c r="AL100" s="275">
        <v>12.0</v>
      </c>
      <c r="AM100" s="277">
        <f>AJ100+(AJ100*'Ingreso Datos '!$D$24)</f>
        <v>0</v>
      </c>
      <c r="AN100" s="277">
        <f>AM100*AL100</f>
        <v>0</v>
      </c>
      <c r="AO100" s="275">
        <v>12.0</v>
      </c>
      <c r="AP100" s="277">
        <f>AM100+(AM100*'Ingreso Datos '!$D$24)</f>
        <v>0</v>
      </c>
      <c r="AQ100" s="277">
        <f>AP100*AO100</f>
        <v>0</v>
      </c>
      <c r="AR100" s="275">
        <v>12.0</v>
      </c>
      <c r="AS100" s="277">
        <f>AP100+(AP100*'Ingreso Datos '!$D$24)</f>
        <v>0</v>
      </c>
      <c r="AT100" s="277">
        <f>AS100*AR100</f>
        <v>0</v>
      </c>
      <c r="AU100" s="275">
        <v>12.0</v>
      </c>
      <c r="AV100" s="277">
        <f>AS100+(AS100*'Ingreso Datos '!$D$24)</f>
        <v>0</v>
      </c>
      <c r="AW100" s="277">
        <f>AV100*AU100</f>
        <v>0</v>
      </c>
      <c r="AX100" s="275">
        <v>12.0</v>
      </c>
      <c r="AY100" s="277">
        <f>AV100+(AV100*'Ingreso Datos '!$D$24)</f>
        <v>0</v>
      </c>
      <c r="AZ100" s="277">
        <f>AY100*AX100</f>
        <v>0</v>
      </c>
      <c r="BA100" s="275">
        <v>12.0</v>
      </c>
      <c r="BB100" s="277">
        <f>AY100+(AY100*'Ingreso Datos '!$D$24)</f>
        <v>0</v>
      </c>
      <c r="BC100" s="277">
        <f>BB100*BA100</f>
        <v>0</v>
      </c>
      <c r="BD100" s="275">
        <v>12.0</v>
      </c>
      <c r="BE100" s="277">
        <f>BB100+(BB100*'Ingreso Datos '!$D$24)</f>
        <v>0</v>
      </c>
      <c r="BF100" s="277">
        <f>BE100*BD100</f>
        <v>0</v>
      </c>
      <c r="BG100" s="275">
        <v>12.0</v>
      </c>
      <c r="BH100" s="277">
        <f>BE100+(BE100*'Ingreso Datos '!$D$24)</f>
        <v>0</v>
      </c>
      <c r="BI100" s="277">
        <f>BH100*BG100</f>
        <v>0</v>
      </c>
      <c r="BJ100" s="275">
        <v>12.0</v>
      </c>
      <c r="BK100" s="277">
        <f>BH100+(BH100*'Ingreso Datos '!$D$24)</f>
        <v>0</v>
      </c>
      <c r="BL100" s="277">
        <f>BK100*BJ100</f>
        <v>0</v>
      </c>
      <c r="BM100" s="275">
        <v>12.0</v>
      </c>
      <c r="BN100" s="277">
        <f>BK100+(BK100*'Ingreso Datos '!$D$24)</f>
        <v>0</v>
      </c>
      <c r="BO100" s="277">
        <f>BN100*BM100</f>
        <v>0</v>
      </c>
      <c r="BP100" s="275">
        <v>12.0</v>
      </c>
      <c r="BQ100" s="277">
        <f>BN100+(BN100*'Ingreso Datos '!$D$24)</f>
        <v>0</v>
      </c>
      <c r="BR100" s="277">
        <f>BQ100*BP100</f>
        <v>0</v>
      </c>
      <c r="BS100" s="275">
        <v>12.0</v>
      </c>
      <c r="BT100" s="277">
        <f>BQ100+(BQ100*'Ingreso Datos '!$D$24)</f>
        <v>0</v>
      </c>
      <c r="BU100" s="277">
        <f>BT100*BS100</f>
        <v>0</v>
      </c>
      <c r="BV100" s="275">
        <v>12.0</v>
      </c>
      <c r="BW100" s="277">
        <f>BT100+(BT100*'Ingreso Datos '!$D$24)</f>
        <v>0</v>
      </c>
      <c r="BX100" s="277">
        <f>BW100*BV100</f>
        <v>0</v>
      </c>
      <c r="BY100" s="275">
        <v>12.0</v>
      </c>
      <c r="BZ100" s="277">
        <f>BW100+(BW100*'Ingreso Datos '!$D$24)</f>
        <v>0</v>
      </c>
      <c r="CA100" s="277">
        <f>BZ100*BY100</f>
        <v>0</v>
      </c>
      <c r="CB100" s="275">
        <v>12.0</v>
      </c>
      <c r="CC100" s="277">
        <f>BZ100+(BZ100*'Ingreso Datos '!$D$24)</f>
        <v>0</v>
      </c>
      <c r="CD100" s="278">
        <f>CC100*CB100</f>
        <v>0</v>
      </c>
      <c r="CE100" s="275">
        <v>12.0</v>
      </c>
      <c r="CF100" s="277">
        <f>CC100+(CC100*'Ingreso Datos '!$D$24)</f>
        <v>0</v>
      </c>
      <c r="CG100" s="278">
        <f>CF100*CE100</f>
        <v>0</v>
      </c>
    </row>
    <row r="101" ht="14.25" customHeight="1">
      <c r="A101" s="423"/>
      <c r="E101" s="211"/>
      <c r="H101" s="211"/>
      <c r="K101" s="211"/>
      <c r="N101" s="211"/>
      <c r="Q101" s="211"/>
      <c r="T101" s="211"/>
      <c r="W101" s="211"/>
      <c r="Z101" s="211"/>
      <c r="AC101" s="211"/>
      <c r="AF101" s="211"/>
      <c r="AI101" s="424"/>
      <c r="AJ101" s="414"/>
      <c r="AK101" s="397">
        <f>AK100</f>
        <v>0</v>
      </c>
      <c r="AL101" s="424"/>
      <c r="AM101" s="414"/>
      <c r="AN101" s="397">
        <f>AN100</f>
        <v>0</v>
      </c>
      <c r="AO101" s="424"/>
      <c r="AP101" s="414"/>
      <c r="AQ101" s="397">
        <f>AQ100</f>
        <v>0</v>
      </c>
      <c r="AR101" s="424"/>
      <c r="AS101" s="414"/>
      <c r="AT101" s="397">
        <f>AT100</f>
        <v>0</v>
      </c>
      <c r="AU101" s="424"/>
      <c r="AV101" s="414"/>
      <c r="AW101" s="397">
        <f>AW100</f>
        <v>0</v>
      </c>
      <c r="AX101" s="424"/>
      <c r="AY101" s="414"/>
      <c r="AZ101" s="397">
        <f>AZ100</f>
        <v>0</v>
      </c>
      <c r="BA101" s="424"/>
      <c r="BB101" s="414"/>
      <c r="BC101" s="397">
        <f>BC100</f>
        <v>0</v>
      </c>
      <c r="BD101" s="424"/>
      <c r="BE101" s="414"/>
      <c r="BF101" s="397">
        <f>BF100</f>
        <v>0</v>
      </c>
      <c r="BG101" s="424"/>
      <c r="BH101" s="414"/>
      <c r="BI101" s="397">
        <f>BI100</f>
        <v>0</v>
      </c>
      <c r="BJ101" s="424"/>
      <c r="BK101" s="414"/>
      <c r="BL101" s="397">
        <f>BL100</f>
        <v>0</v>
      </c>
      <c r="BM101" s="424"/>
      <c r="BN101" s="414"/>
      <c r="BO101" s="397">
        <f>BO100</f>
        <v>0</v>
      </c>
      <c r="BP101" s="424"/>
      <c r="BQ101" s="414"/>
      <c r="BR101" s="397">
        <f>BR100</f>
        <v>0</v>
      </c>
      <c r="BS101" s="424"/>
      <c r="BT101" s="414"/>
      <c r="BU101" s="397">
        <f>BU100</f>
        <v>0</v>
      </c>
      <c r="BV101" s="424"/>
      <c r="BW101" s="414"/>
      <c r="BX101" s="397">
        <f>BX100</f>
        <v>0</v>
      </c>
      <c r="BY101" s="424"/>
      <c r="BZ101" s="414"/>
      <c r="CA101" s="397">
        <f>CA100</f>
        <v>0</v>
      </c>
      <c r="CB101" s="424"/>
      <c r="CC101" s="414"/>
      <c r="CD101" s="397">
        <f>CD100</f>
        <v>0</v>
      </c>
      <c r="CE101" s="424"/>
      <c r="CF101" s="414"/>
      <c r="CG101" s="397">
        <f>CG100</f>
        <v>0</v>
      </c>
    </row>
    <row r="102" ht="16.5" customHeight="1">
      <c r="A102" s="425" t="s">
        <v>351</v>
      </c>
      <c r="B102" s="426"/>
      <c r="C102" s="427"/>
      <c r="D102" s="428">
        <f>D8-D100</f>
        <v>-17199707.91</v>
      </c>
      <c r="E102" s="429"/>
      <c r="F102" s="430"/>
      <c r="G102" s="431">
        <f>G8-G100</f>
        <v>-2638367.509</v>
      </c>
      <c r="H102" s="429"/>
      <c r="I102" s="430"/>
      <c r="J102" s="431">
        <f>J8-J100</f>
        <v>-2710538.41</v>
      </c>
      <c r="K102" s="429"/>
      <c r="L102" s="430"/>
      <c r="M102" s="431">
        <f>M8-M100</f>
        <v>-5507514.488</v>
      </c>
      <c r="N102" s="429"/>
      <c r="O102" s="430"/>
      <c r="P102" s="431">
        <f>P8-P100</f>
        <v>-1696784.936</v>
      </c>
      <c r="Q102" s="432"/>
      <c r="R102" s="433"/>
      <c r="S102" s="431">
        <f>S8-S100</f>
        <v>9271834.01</v>
      </c>
      <c r="T102" s="432"/>
      <c r="U102" s="433"/>
      <c r="V102" s="431">
        <f>V8-V100</f>
        <v>16603839.37</v>
      </c>
      <c r="W102" s="432"/>
      <c r="X102" s="433"/>
      <c r="Y102" s="431">
        <f>Y8-Y100</f>
        <v>23722388.56</v>
      </c>
      <c r="Z102" s="434"/>
      <c r="AA102" s="435"/>
      <c r="AB102" s="436">
        <f>AB8-AB100</f>
        <v>25145731.87</v>
      </c>
      <c r="AC102" s="437"/>
      <c r="AD102" s="436"/>
      <c r="AE102" s="436">
        <f>AE8-AE100</f>
        <v>26654475.78</v>
      </c>
      <c r="AF102" s="437"/>
      <c r="AG102" s="436"/>
      <c r="AH102" s="436">
        <f>AH8-AH100</f>
        <v>28253744.33</v>
      </c>
      <c r="AI102" s="420"/>
      <c r="AJ102" s="420"/>
      <c r="AK102" s="234" t="str">
        <f>SUM(AK101+AK98+AK74)</f>
        <v>#REF!</v>
      </c>
      <c r="AL102" s="420"/>
      <c r="AM102" s="420"/>
      <c r="AN102" s="234" t="str">
        <f>SUM(AN101+AN98+AN74)</f>
        <v>#REF!</v>
      </c>
      <c r="AO102" s="420"/>
      <c r="AP102" s="420"/>
      <c r="AQ102" s="234" t="str">
        <f>SUM(AQ101+AQ98+AQ74)</f>
        <v>#REF!</v>
      </c>
      <c r="AR102" s="420"/>
      <c r="AS102" s="420"/>
      <c r="AT102" s="234" t="str">
        <f>SUM(AT101+AT98+AT74)</f>
        <v>#REF!</v>
      </c>
      <c r="AU102" s="420"/>
      <c r="AV102" s="420"/>
      <c r="AW102" s="234" t="str">
        <f>SUM(AW101+AW98+AW74)</f>
        <v>#REF!</v>
      </c>
      <c r="AX102" s="420"/>
      <c r="AY102" s="420"/>
      <c r="AZ102" s="234" t="str">
        <f>SUM(AZ101+AZ98+AZ74)</f>
        <v>#REF!</v>
      </c>
      <c r="BA102" s="420"/>
      <c r="BB102" s="420"/>
      <c r="BC102" s="234" t="str">
        <f>SUM(BC101+BC98+BC74)</f>
        <v>#REF!</v>
      </c>
      <c r="BD102" s="420"/>
      <c r="BE102" s="420"/>
      <c r="BF102" s="234" t="str">
        <f>SUM(BF101+BF98+BF74)</f>
        <v>#REF!</v>
      </c>
      <c r="BG102" s="420"/>
      <c r="BH102" s="420"/>
      <c r="BI102" s="234" t="str">
        <f>SUM(BI101+BI98+BI74)</f>
        <v>#REF!</v>
      </c>
      <c r="BJ102" s="420"/>
      <c r="BK102" s="420"/>
      <c r="BL102" s="234" t="str">
        <f>SUM(BL101+BL98+BL74)</f>
        <v>#REF!</v>
      </c>
      <c r="BM102" s="420"/>
      <c r="BN102" s="420"/>
      <c r="BO102" s="234" t="str">
        <f>SUM(BO101+BO98+BO74)</f>
        <v>#REF!</v>
      </c>
      <c r="BP102" s="420"/>
      <c r="BQ102" s="420"/>
      <c r="BR102" s="234" t="str">
        <f>SUM(BR101+BR98+BR74)</f>
        <v>#REF!</v>
      </c>
      <c r="BS102" s="420"/>
      <c r="BT102" s="420"/>
      <c r="BU102" s="234" t="str">
        <f>SUM(BU101+BU98+BU74)</f>
        <v>#REF!</v>
      </c>
      <c r="BV102" s="420"/>
      <c r="BW102" s="420"/>
      <c r="BX102" s="234" t="str">
        <f>SUM(BX101+BX98+BX74)</f>
        <v>#REF!</v>
      </c>
      <c r="BY102" s="420"/>
      <c r="BZ102" s="420"/>
      <c r="CA102" s="234" t="str">
        <f>SUM(CA101+CA98+CA74)</f>
        <v>#REF!</v>
      </c>
      <c r="CB102" s="420"/>
      <c r="CC102" s="420"/>
      <c r="CD102" s="234" t="str">
        <f>SUM(CD101+CD98+CD74)</f>
        <v>#REF!</v>
      </c>
      <c r="CE102" s="420"/>
      <c r="CF102" s="420"/>
      <c r="CG102" s="234" t="str">
        <f>SUM(CG101+CG98+CG74)</f>
        <v>#REF!</v>
      </c>
    </row>
    <row r="103" ht="16.5" customHeight="1">
      <c r="A103" s="438" t="s">
        <v>352</v>
      </c>
      <c r="D103" s="439">
        <f>D102</f>
        <v>-17199707.91</v>
      </c>
      <c r="E103" s="211"/>
      <c r="G103" s="440">
        <f>D103+G102</f>
        <v>-19838075.42</v>
      </c>
      <c r="H103" s="211"/>
      <c r="J103" s="440">
        <f>G103+J102</f>
        <v>-22548613.83</v>
      </c>
      <c r="K103" s="211"/>
      <c r="M103" s="440">
        <f>J103+M102</f>
        <v>-28056128.31</v>
      </c>
      <c r="N103" s="211"/>
      <c r="P103" s="440">
        <f>M103+P102</f>
        <v>-29752913.25</v>
      </c>
      <c r="Q103" s="211"/>
      <c r="S103" s="440">
        <f>P103+S102</f>
        <v>-20481079.24</v>
      </c>
      <c r="T103" s="211"/>
      <c r="V103" s="440">
        <f>S103+V102</f>
        <v>-3877239.871</v>
      </c>
      <c r="W103" s="211"/>
      <c r="Y103" s="440">
        <f>V103+Y102</f>
        <v>19845148.69</v>
      </c>
      <c r="Z103" s="441"/>
      <c r="AA103" s="442"/>
      <c r="AB103" s="428">
        <f>Y103+AB102</f>
        <v>44990880.56</v>
      </c>
      <c r="AC103" s="443"/>
      <c r="AD103" s="444"/>
      <c r="AE103" s="428">
        <f>AB103+AE102</f>
        <v>71645356.34</v>
      </c>
      <c r="AF103" s="443"/>
      <c r="AG103" s="444"/>
      <c r="AH103" s="428">
        <f>AE103+AH102</f>
        <v>99899100.68</v>
      </c>
    </row>
    <row r="104" ht="17.25" customHeight="1">
      <c r="A104" s="445" t="s">
        <v>353</v>
      </c>
      <c r="B104" s="15"/>
      <c r="C104" s="15"/>
      <c r="D104" s="283">
        <f>D102-D105</f>
        <v>0</v>
      </c>
      <c r="E104" s="211"/>
      <c r="F104" s="15"/>
      <c r="G104" s="283">
        <f>G102-G105</f>
        <v>0</v>
      </c>
      <c r="H104" s="211"/>
      <c r="I104" s="15"/>
      <c r="J104" s="283">
        <f>J102-J105</f>
        <v>0</v>
      </c>
      <c r="K104" s="211"/>
      <c r="L104" s="15"/>
      <c r="M104" s="283">
        <f>M102-M105</f>
        <v>0</v>
      </c>
      <c r="N104" s="211"/>
      <c r="O104" s="15"/>
      <c r="P104" s="283">
        <f>P102-P105</f>
        <v>0</v>
      </c>
      <c r="Q104" s="211"/>
      <c r="S104" s="283">
        <f>S102-S105</f>
        <v>1854366.802</v>
      </c>
      <c r="T104" s="211"/>
      <c r="V104" s="283">
        <f>V102-V105</f>
        <v>3320767.874</v>
      </c>
      <c r="W104" s="211"/>
      <c r="Y104" s="283">
        <f>Y102-Y105</f>
        <v>4744477.712</v>
      </c>
      <c r="Z104" s="348"/>
      <c r="AA104" s="295"/>
      <c r="AB104" s="283">
        <f>AB102-AB105</f>
        <v>5029146.374</v>
      </c>
      <c r="AC104" s="348"/>
      <c r="AD104" s="295"/>
      <c r="AE104" s="283">
        <f>AE102-AE105</f>
        <v>5330895.157</v>
      </c>
      <c r="AF104" s="348"/>
      <c r="AG104" s="295"/>
      <c r="AH104" s="283">
        <f>AH102-AH105</f>
        <v>5650748.866</v>
      </c>
      <c r="AI104" s="433"/>
      <c r="AJ104" s="433"/>
      <c r="AK104" s="446" t="str">
        <f>AK8-AK102</f>
        <v>#REF!</v>
      </c>
      <c r="AL104" s="433"/>
      <c r="AM104" s="433"/>
      <c r="AN104" s="446" t="str">
        <f>AN8-AN102</f>
        <v>#ERROR!</v>
      </c>
      <c r="AO104" s="433"/>
      <c r="AP104" s="433"/>
      <c r="AQ104" s="446" t="str">
        <f>AQ8-AQ102</f>
        <v>#ERROR!</v>
      </c>
      <c r="AR104" s="433"/>
      <c r="AS104" s="433"/>
      <c r="AT104" s="446" t="str">
        <f>AT8-AT102</f>
        <v>#ERROR!</v>
      </c>
      <c r="AU104" s="433"/>
      <c r="AV104" s="433"/>
      <c r="AW104" s="446" t="str">
        <f>AW8-AW102</f>
        <v>#ERROR!</v>
      </c>
      <c r="AX104" s="433"/>
      <c r="AY104" s="433"/>
      <c r="AZ104" s="446" t="str">
        <f>AZ8-AZ102</f>
        <v>#ERROR!</v>
      </c>
      <c r="BA104" s="433"/>
      <c r="BB104" s="433"/>
      <c r="BC104" s="446" t="str">
        <f>BC8-BC102</f>
        <v>#ERROR!</v>
      </c>
      <c r="BD104" s="433"/>
      <c r="BE104" s="433"/>
      <c r="BF104" s="446" t="str">
        <f>BF8-BF102</f>
        <v>#ERROR!</v>
      </c>
      <c r="BG104" s="433"/>
      <c r="BH104" s="433"/>
      <c r="BI104" s="446" t="str">
        <f>BI8-BI102</f>
        <v>#ERROR!</v>
      </c>
      <c r="BJ104" s="433"/>
      <c r="BK104" s="433"/>
      <c r="BL104" s="446" t="str">
        <f>BL8-BL102</f>
        <v>#ERROR!</v>
      </c>
      <c r="BM104" s="433"/>
      <c r="BN104" s="433"/>
      <c r="BO104" s="446" t="str">
        <f>BO8-BO102</f>
        <v>#ERROR!</v>
      </c>
      <c r="BP104" s="433"/>
      <c r="BQ104" s="433"/>
      <c r="BR104" s="446" t="str">
        <f>BR8-BR102</f>
        <v>#ERROR!</v>
      </c>
      <c r="BS104" s="433"/>
      <c r="BT104" s="433"/>
      <c r="BU104" s="446" t="str">
        <f>BU8-BU102</f>
        <v>#ERROR!</v>
      </c>
      <c r="BV104" s="433"/>
      <c r="BW104" s="433"/>
      <c r="BX104" s="446" t="str">
        <f>BX8-BX102</f>
        <v>#ERROR!</v>
      </c>
      <c r="BY104" s="433"/>
      <c r="BZ104" s="433"/>
      <c r="CA104" s="446" t="str">
        <f>CA8-CA102</f>
        <v>#ERROR!</v>
      </c>
      <c r="CB104" s="433"/>
      <c r="CC104" s="433"/>
      <c r="CD104" s="446" t="str">
        <f>CD8-CD102</f>
        <v>#ERROR!</v>
      </c>
      <c r="CE104" s="433"/>
      <c r="CF104" s="433"/>
      <c r="CG104" s="446" t="str">
        <f>CG8-CG102</f>
        <v>#ERROR!</v>
      </c>
    </row>
    <row r="105" ht="14.25" customHeight="1" outlineLevel="1">
      <c r="A105" s="425" t="s">
        <v>354</v>
      </c>
      <c r="B105" s="447"/>
      <c r="C105" s="448"/>
      <c r="D105" s="428">
        <f>IF(D102&gt;0, D102*(1-'Ingreso Datos '!D25),  D102)</f>
        <v>-17199707.91</v>
      </c>
      <c r="E105" s="449"/>
      <c r="F105" s="448"/>
      <c r="G105" s="428">
        <f>IF(G102&gt;0, G102*(1-'Ingreso Datos '!D25),  G102)</f>
        <v>-2638367.509</v>
      </c>
      <c r="H105" s="449"/>
      <c r="I105" s="448"/>
      <c r="J105" s="428">
        <f>IF(J102&gt;0, J102*(1-'Ingreso Datos '!D25),  J102)</f>
        <v>-2710538.41</v>
      </c>
      <c r="K105" s="449"/>
      <c r="L105" s="448"/>
      <c r="M105" s="428">
        <f>IF(M102&gt;0, M102*(1-'Ingreso Datos '!D25),  M102)</f>
        <v>-5507514.488</v>
      </c>
      <c r="N105" s="449"/>
      <c r="O105" s="448"/>
      <c r="P105" s="428">
        <f>IF(P102&gt;0, P102*(1-'Ingreso Datos '!D25),  P102)</f>
        <v>-1696784.936</v>
      </c>
      <c r="Q105" s="449"/>
      <c r="R105" s="448"/>
      <c r="S105" s="428">
        <f>IF(S102&gt;0, S102*(1-'Ingreso Datos '!D25),  S102)</f>
        <v>7417467.208</v>
      </c>
      <c r="T105" s="449"/>
      <c r="U105" s="448"/>
      <c r="V105" s="428">
        <f>IF(V102&gt;0, V102*(1-'Ingreso Datos '!D25),  V102)</f>
        <v>13283071.5</v>
      </c>
      <c r="W105" s="449"/>
      <c r="X105" s="448"/>
      <c r="Y105" s="428">
        <f>IF(Y102&gt;0, Y102*(1-'Ingreso Datos '!D25),  Y102)</f>
        <v>18977910.85</v>
      </c>
      <c r="Z105" s="450"/>
      <c r="AA105" s="428"/>
      <c r="AB105" s="428">
        <f>IF(AB102&gt;0, AB102*(1-'Ingreso Datos '!D25),  AB102)</f>
        <v>20116585.5</v>
      </c>
      <c r="AC105" s="450"/>
      <c r="AD105" s="428"/>
      <c r="AE105" s="428">
        <f>IF(AE102&gt;0, AE102*(1-'Ingreso Datos '!D25),  AE102)</f>
        <v>21323580.63</v>
      </c>
      <c r="AF105" s="450"/>
      <c r="AG105" s="428"/>
      <c r="AH105" s="428">
        <f>IF(AH102&gt;0, AH102*(1-'Ingreso Datos '!D25),  AH102)</f>
        <v>22602995.47</v>
      </c>
      <c r="AK105" s="440" t="str">
        <f>Y103+AK104</f>
        <v>#REF!</v>
      </c>
      <c r="AN105" s="440" t="str">
        <f>AK105+AN104</f>
        <v>#REF!</v>
      </c>
      <c r="AQ105" s="440" t="str">
        <f>AN105+AQ104</f>
        <v>#REF!</v>
      </c>
      <c r="AT105" s="440" t="str">
        <f>AQ105+AT104</f>
        <v>#REF!</v>
      </c>
      <c r="AW105" s="440" t="str">
        <f>AT105+AW104</f>
        <v>#REF!</v>
      </c>
      <c r="AZ105" s="440" t="str">
        <f>AW105+AZ104</f>
        <v>#REF!</v>
      </c>
      <c r="BC105" s="440" t="str">
        <f>AZ105+BC104</f>
        <v>#REF!</v>
      </c>
      <c r="BF105" s="440" t="str">
        <f>BC105+BF104</f>
        <v>#REF!</v>
      </c>
      <c r="BI105" s="440" t="str">
        <f>BF105+BI104</f>
        <v>#REF!</v>
      </c>
      <c r="BL105" s="440" t="str">
        <f>BI105+BL104</f>
        <v>#REF!</v>
      </c>
      <c r="BO105" s="440" t="str">
        <f>BL105+BO104</f>
        <v>#REF!</v>
      </c>
      <c r="BR105" s="440" t="str">
        <f>BO105+BR104</f>
        <v>#REF!</v>
      </c>
      <c r="BU105" s="440" t="str">
        <f>BR105+BU104</f>
        <v>#REF!</v>
      </c>
      <c r="BX105" s="440" t="str">
        <f>BU105+BX104</f>
        <v>#REF!</v>
      </c>
      <c r="CA105" s="440" t="str">
        <f>BX105+CA104</f>
        <v>#REF!</v>
      </c>
      <c r="CD105" s="440" t="str">
        <f>CA105+CD104</f>
        <v>#REF!</v>
      </c>
      <c r="CG105" s="440" t="str">
        <f>CD105+CG104</f>
        <v>#REF!</v>
      </c>
    </row>
    <row r="106" ht="14.25" customHeight="1">
      <c r="A106" s="445" t="s">
        <v>355</v>
      </c>
      <c r="B106" s="311"/>
      <c r="C106" s="311"/>
      <c r="D106" s="296">
        <v>0.0</v>
      </c>
      <c r="E106" s="313"/>
      <c r="F106" s="311"/>
      <c r="G106" s="451"/>
      <c r="H106" s="313"/>
      <c r="I106" s="311"/>
      <c r="J106" s="451"/>
      <c r="K106" s="313"/>
      <c r="L106" s="311"/>
      <c r="M106" s="451"/>
      <c r="N106" s="313"/>
      <c r="O106" s="311"/>
      <c r="P106" s="451"/>
      <c r="Q106" s="313"/>
      <c r="R106" s="311"/>
      <c r="S106" s="451"/>
      <c r="T106" s="313"/>
      <c r="U106" s="311"/>
      <c r="V106" s="451"/>
      <c r="W106" s="313"/>
      <c r="X106" s="311"/>
      <c r="Y106" s="451"/>
      <c r="Z106" s="211"/>
      <c r="AA106" s="15"/>
      <c r="AB106" s="405"/>
      <c r="AC106" s="211"/>
      <c r="AD106" s="15"/>
      <c r="AE106" s="405"/>
      <c r="AF106" s="211"/>
      <c r="AG106" s="15"/>
      <c r="AH106" s="405"/>
      <c r="AK106" s="283" t="str">
        <f>IF(AK105&gt;0,MIN(AK105,AK104),0)*'Ingreso Datos '!$D$25</f>
        <v>#REF!</v>
      </c>
      <c r="AN106" s="283" t="str">
        <f>IF(AN105&gt;0,MIN(AN105,AN104),0)*'Ingreso Datos '!$D$25</f>
        <v>#REF!</v>
      </c>
      <c r="AQ106" s="283" t="str">
        <f>IF(AQ105&gt;0,MIN(AQ105,AQ104),0)*'Ingreso Datos '!$D$25</f>
        <v>#REF!</v>
      </c>
      <c r="AT106" s="283" t="str">
        <f>IF(AT105&gt;0,MIN(AT105,AT104),0)*'Ingreso Datos '!$D$25</f>
        <v>#REF!</v>
      </c>
      <c r="AW106" s="283" t="str">
        <f>IF(AW105&gt;0,MIN(AW105,AW104),0)*'Ingreso Datos '!$D$25</f>
        <v>#REF!</v>
      </c>
      <c r="AZ106" s="283" t="str">
        <f>IF(AZ105&gt;0,MIN(AZ105,AZ104),0)*'Ingreso Datos '!$D$25</f>
        <v>#REF!</v>
      </c>
      <c r="BC106" s="283" t="str">
        <f>IF(BC105&gt;0,MIN(BC105,BC104),0)*'Ingreso Datos '!$D$25</f>
        <v>#REF!</v>
      </c>
      <c r="BF106" s="283" t="str">
        <f>IF(BF105&gt;0,MIN(BF105,BF104),0)*'Ingreso Datos '!$D$25</f>
        <v>#REF!</v>
      </c>
      <c r="BI106" s="283" t="str">
        <f>IF(BI105&gt;0,MIN(BI105,BI104),0)*'Ingreso Datos '!$D$25</f>
        <v>#REF!</v>
      </c>
      <c r="BL106" s="283" t="str">
        <f>IF(BL105&gt;0,MIN(BL105,BL104),0)*'Ingreso Datos '!$D$25</f>
        <v>#REF!</v>
      </c>
      <c r="BO106" s="283" t="str">
        <f>IF(BO105&gt;0,MIN(BO105,BO104),0)*'Ingreso Datos '!$D$25</f>
        <v>#REF!</v>
      </c>
      <c r="BR106" s="283" t="str">
        <f>IF(BR105&gt;0,MIN(BR105,BR104),0)*'Ingreso Datos '!$D$25</f>
        <v>#REF!</v>
      </c>
      <c r="BU106" s="283" t="str">
        <f>IF(BU105&gt;0,MIN(BU105,BU104),0)*'Ingreso Datos '!$D$25</f>
        <v>#REF!</v>
      </c>
      <c r="BX106" s="283" t="str">
        <f>IF(BX105&gt;0,MIN(BX105,BX104),0)*'Ingreso Datos '!$D$25</f>
        <v>#REF!</v>
      </c>
      <c r="CA106" s="283" t="str">
        <f>IF(CA105&gt;0,MIN(CA105,CA104),0)*'Ingreso Datos '!$D$25</f>
        <v>#REF!</v>
      </c>
      <c r="CD106" s="283" t="str">
        <f>IF(CD105&gt;0,MIN(CD105,CD104),0)*'Ingreso Datos '!$D$25</f>
        <v>#REF!</v>
      </c>
      <c r="CG106" s="283" t="str">
        <f>IF(CG105&gt;0,MIN(CG105,CG104),0)*'Ingreso Datos '!$D$25</f>
        <v>#REF!</v>
      </c>
    </row>
    <row r="107" ht="16.5" customHeight="1">
      <c r="A107" s="445" t="s">
        <v>356</v>
      </c>
      <c r="B107" s="452"/>
      <c r="C107" s="452"/>
      <c r="D107" s="453"/>
      <c r="E107" s="454"/>
      <c r="F107" s="452"/>
      <c r="G107" s="453"/>
      <c r="H107" s="454"/>
      <c r="I107" s="452"/>
      <c r="J107" s="453"/>
      <c r="K107" s="454"/>
      <c r="L107" s="452"/>
      <c r="M107" s="453"/>
      <c r="N107" s="454"/>
      <c r="O107" s="452"/>
      <c r="P107" s="453"/>
      <c r="Q107" s="454"/>
      <c r="R107" s="452"/>
      <c r="S107" s="453"/>
      <c r="T107" s="454"/>
      <c r="U107" s="452"/>
      <c r="V107" s="453"/>
      <c r="W107" s="454"/>
      <c r="X107" s="452"/>
      <c r="Y107" s="453"/>
      <c r="Z107" s="211"/>
      <c r="AA107" s="15"/>
      <c r="AB107" s="405"/>
      <c r="AC107" s="211"/>
      <c r="AD107" s="15"/>
      <c r="AE107" s="405"/>
      <c r="AF107" s="211"/>
      <c r="AG107" s="15"/>
      <c r="AH107" s="405"/>
      <c r="AI107" s="448"/>
      <c r="AJ107" s="448"/>
      <c r="AK107" s="455" t="str">
        <f>AK104-AK106</f>
        <v>#REF!</v>
      </c>
      <c r="AL107" s="448"/>
      <c r="AM107" s="448"/>
      <c r="AN107" s="455" t="str">
        <f>AN104-AN106</f>
        <v>#ERROR!</v>
      </c>
      <c r="AO107" s="448"/>
      <c r="AP107" s="448"/>
      <c r="AQ107" s="455" t="str">
        <f>AQ104-AQ106</f>
        <v>#ERROR!</v>
      </c>
      <c r="AR107" s="448"/>
      <c r="AS107" s="448"/>
      <c r="AT107" s="455" t="str">
        <f>AT104-AT106</f>
        <v>#ERROR!</v>
      </c>
      <c r="AU107" s="448"/>
      <c r="AV107" s="448"/>
      <c r="AW107" s="455" t="str">
        <f>AW104-AW106</f>
        <v>#ERROR!</v>
      </c>
      <c r="AX107" s="448"/>
      <c r="AY107" s="448"/>
      <c r="AZ107" s="455" t="str">
        <f>AZ104-AZ106</f>
        <v>#ERROR!</v>
      </c>
      <c r="BA107" s="448"/>
      <c r="BB107" s="448"/>
      <c r="BC107" s="455" t="str">
        <f>BC104-BC106</f>
        <v>#ERROR!</v>
      </c>
      <c r="BD107" s="448"/>
      <c r="BE107" s="448"/>
      <c r="BF107" s="455" t="str">
        <f>BF104-BF106</f>
        <v>#ERROR!</v>
      </c>
      <c r="BG107" s="448"/>
      <c r="BH107" s="448"/>
      <c r="BI107" s="455" t="str">
        <f>BI104-BI106</f>
        <v>#ERROR!</v>
      </c>
      <c r="BJ107" s="448"/>
      <c r="BK107" s="448"/>
      <c r="BL107" s="455" t="str">
        <f>BL104-BL106</f>
        <v>#ERROR!</v>
      </c>
      <c r="BM107" s="448"/>
      <c r="BN107" s="448"/>
      <c r="BO107" s="455" t="str">
        <f>BO104-BO106</f>
        <v>#ERROR!</v>
      </c>
      <c r="BP107" s="448"/>
      <c r="BQ107" s="448"/>
      <c r="BR107" s="455" t="str">
        <f>BR104-BR106</f>
        <v>#ERROR!</v>
      </c>
      <c r="BS107" s="448"/>
      <c r="BT107" s="448"/>
      <c r="BU107" s="455" t="str">
        <f>BU104-BU106</f>
        <v>#ERROR!</v>
      </c>
      <c r="BV107" s="448"/>
      <c r="BW107" s="448"/>
      <c r="BX107" s="455" t="str">
        <f>BX104-BX106</f>
        <v>#ERROR!</v>
      </c>
      <c r="BY107" s="448"/>
      <c r="BZ107" s="448"/>
      <c r="CA107" s="455" t="str">
        <f>CA104-CA106</f>
        <v>#ERROR!</v>
      </c>
      <c r="CB107" s="448"/>
      <c r="CC107" s="448"/>
      <c r="CD107" s="455" t="str">
        <f>CD104-CD106</f>
        <v>#ERROR!</v>
      </c>
      <c r="CE107" s="448"/>
      <c r="CF107" s="448"/>
      <c r="CG107" s="455" t="str">
        <f>CG104-CG106</f>
        <v>#ERROR!</v>
      </c>
    </row>
    <row r="108" ht="14.25" customHeight="1">
      <c r="A108" s="456" t="s">
        <v>357</v>
      </c>
      <c r="B108" s="448"/>
      <c r="C108" s="448"/>
      <c r="D108" s="428">
        <f>D105+D106+D107</f>
        <v>-17199707.91</v>
      </c>
      <c r="E108" s="449"/>
      <c r="F108" s="448"/>
      <c r="G108" s="428">
        <f>G105+G106+G107</f>
        <v>-2638367.509</v>
      </c>
      <c r="H108" s="449"/>
      <c r="I108" s="448"/>
      <c r="J108" s="428">
        <f>J105+J106+J107</f>
        <v>-2710538.41</v>
      </c>
      <c r="K108" s="449"/>
      <c r="L108" s="448"/>
      <c r="M108" s="428">
        <f>M105+M106+M107</f>
        <v>-5507514.488</v>
      </c>
      <c r="N108" s="449"/>
      <c r="O108" s="448"/>
      <c r="P108" s="428">
        <f>P105+P106+P107</f>
        <v>-1696784.936</v>
      </c>
      <c r="Q108" s="449"/>
      <c r="R108" s="448"/>
      <c r="S108" s="428">
        <f>S105+S106+S107</f>
        <v>7417467.208</v>
      </c>
      <c r="T108" s="449"/>
      <c r="U108" s="448"/>
      <c r="V108" s="428">
        <f>V105+V106+V107</f>
        <v>13283071.5</v>
      </c>
      <c r="W108" s="449"/>
      <c r="X108" s="448"/>
      <c r="Y108" s="428">
        <f>Y105+Y106+Y107</f>
        <v>18977910.85</v>
      </c>
      <c r="Z108" s="450"/>
      <c r="AA108" s="428"/>
      <c r="AB108" s="428">
        <f>AB105+AB106+AB107</f>
        <v>20116585.5</v>
      </c>
      <c r="AC108" s="450"/>
      <c r="AD108" s="428"/>
      <c r="AE108" s="428">
        <f>AE107+AE106+AE105</f>
        <v>21323580.63</v>
      </c>
      <c r="AF108" s="450"/>
      <c r="AG108" s="428"/>
      <c r="AH108" s="428">
        <f>AH107+AH106+AH105</f>
        <v>22602995.47</v>
      </c>
      <c r="AI108" s="311"/>
      <c r="AJ108" s="311"/>
      <c r="AK108" s="457"/>
      <c r="AL108" s="311"/>
      <c r="AM108" s="311"/>
      <c r="AN108" s="457"/>
      <c r="AO108" s="311"/>
      <c r="AP108" s="311"/>
      <c r="AQ108" s="457"/>
      <c r="AR108" s="311"/>
      <c r="AS108" s="311"/>
      <c r="AT108" s="457"/>
      <c r="AU108" s="311"/>
      <c r="AV108" s="311"/>
      <c r="AW108" s="457"/>
      <c r="AX108" s="311"/>
      <c r="AY108" s="311"/>
      <c r="AZ108" s="457"/>
      <c r="BA108" s="311"/>
      <c r="BB108" s="311"/>
      <c r="BC108" s="457"/>
      <c r="BD108" s="311"/>
      <c r="BE108" s="311"/>
      <c r="BF108" s="457"/>
      <c r="BG108" s="311"/>
      <c r="BH108" s="311"/>
      <c r="BI108" s="457"/>
      <c r="BJ108" s="311"/>
      <c r="BK108" s="311"/>
      <c r="BL108" s="457"/>
      <c r="BM108" s="311"/>
      <c r="BN108" s="311"/>
      <c r="BO108" s="457"/>
      <c r="BP108" s="311"/>
      <c r="BQ108" s="311"/>
      <c r="BR108" s="457"/>
      <c r="BS108" s="311"/>
      <c r="BT108" s="311"/>
      <c r="BU108" s="457"/>
      <c r="BV108" s="311"/>
      <c r="BW108" s="311"/>
      <c r="BX108" s="457"/>
      <c r="BY108" s="311"/>
      <c r="BZ108" s="311"/>
      <c r="CA108" s="457"/>
      <c r="CB108" s="311"/>
      <c r="CC108" s="311"/>
      <c r="CD108" s="457"/>
      <c r="CE108" s="311"/>
      <c r="CF108" s="311"/>
      <c r="CG108" s="457"/>
    </row>
    <row r="109" ht="14.25" customHeight="1">
      <c r="B109" s="442"/>
      <c r="C109" s="442"/>
      <c r="D109" s="442"/>
      <c r="E109" s="441"/>
      <c r="F109" s="442"/>
      <c r="G109" s="442"/>
      <c r="H109" s="441"/>
      <c r="I109" s="442"/>
      <c r="J109" s="442"/>
      <c r="K109" s="441"/>
      <c r="L109" s="442"/>
      <c r="M109" s="442"/>
      <c r="N109" s="441"/>
      <c r="O109" s="442"/>
      <c r="P109" s="442"/>
      <c r="Q109" s="441"/>
      <c r="R109" s="442"/>
      <c r="S109" s="442"/>
      <c r="T109" s="441"/>
      <c r="U109" s="442"/>
      <c r="V109" s="442"/>
      <c r="W109" s="441"/>
      <c r="X109" s="442"/>
      <c r="Y109" s="442"/>
      <c r="Z109" s="441"/>
      <c r="AA109" s="442"/>
      <c r="AB109" s="442"/>
      <c r="AC109" s="441"/>
      <c r="AD109" s="442"/>
      <c r="AE109" s="442"/>
      <c r="AF109" s="441"/>
      <c r="AG109" s="442"/>
      <c r="AH109" s="442"/>
      <c r="AI109" s="452"/>
      <c r="AJ109" s="452"/>
      <c r="AK109" s="458"/>
      <c r="AL109" s="452"/>
      <c r="AM109" s="452"/>
      <c r="AN109" s="458"/>
      <c r="AO109" s="452"/>
      <c r="AP109" s="452"/>
      <c r="AQ109" s="458"/>
      <c r="AR109" s="452"/>
      <c r="AS109" s="452"/>
      <c r="AT109" s="458"/>
      <c r="AU109" s="452"/>
      <c r="AV109" s="452"/>
      <c r="AW109" s="458"/>
      <c r="AX109" s="452"/>
      <c r="AY109" s="452"/>
      <c r="AZ109" s="458"/>
      <c r="BA109" s="452"/>
      <c r="BB109" s="452"/>
      <c r="BC109" s="458"/>
      <c r="BD109" s="452"/>
      <c r="BE109" s="452"/>
      <c r="BF109" s="458"/>
      <c r="BG109" s="452"/>
      <c r="BH109" s="452"/>
      <c r="BI109" s="458"/>
      <c r="BJ109" s="452"/>
      <c r="BK109" s="452"/>
      <c r="BL109" s="458"/>
      <c r="BM109" s="452"/>
      <c r="BN109" s="452"/>
      <c r="BO109" s="458"/>
      <c r="BP109" s="452"/>
      <c r="BQ109" s="452"/>
      <c r="BR109" s="458"/>
      <c r="BS109" s="452"/>
      <c r="BT109" s="452"/>
      <c r="BU109" s="458"/>
      <c r="BV109" s="452"/>
      <c r="BW109" s="452"/>
      <c r="BX109" s="458"/>
      <c r="BY109" s="452"/>
      <c r="BZ109" s="452"/>
      <c r="CA109" s="458"/>
      <c r="CB109" s="452"/>
      <c r="CC109" s="452"/>
      <c r="CD109" s="458"/>
      <c r="CE109" s="452"/>
      <c r="CF109" s="452"/>
      <c r="CG109" s="458"/>
    </row>
    <row r="110" ht="14.25" customHeight="1">
      <c r="E110" s="211"/>
      <c r="H110" s="211"/>
      <c r="K110" s="211"/>
      <c r="N110" s="211"/>
      <c r="Q110" s="211"/>
      <c r="T110" s="211"/>
      <c r="W110" s="211"/>
      <c r="Z110" s="211"/>
      <c r="AC110" s="211"/>
      <c r="AF110" s="211"/>
      <c r="AI110" s="448"/>
      <c r="AJ110" s="448"/>
      <c r="AK110" s="455" t="str">
        <f>AK107+AK108+AK109</f>
        <v>#REF!</v>
      </c>
      <c r="AL110" s="448"/>
      <c r="AM110" s="448"/>
      <c r="AN110" s="455" t="str">
        <f>AN107+AN108+AN109</f>
        <v>#ERROR!</v>
      </c>
      <c r="AO110" s="448"/>
      <c r="AP110" s="448"/>
      <c r="AQ110" s="455" t="str">
        <f>AQ107+AQ108+AQ109</f>
        <v>#ERROR!</v>
      </c>
      <c r="AR110" s="448"/>
      <c r="AS110" s="448"/>
      <c r="AT110" s="455" t="str">
        <f>AT107+AT108+AT109</f>
        <v>#ERROR!</v>
      </c>
      <c r="AU110" s="448"/>
      <c r="AV110" s="448"/>
      <c r="AW110" s="455" t="str">
        <f>AW107+AW108+AW109</f>
        <v>#ERROR!</v>
      </c>
      <c r="AX110" s="448"/>
      <c r="AY110" s="448"/>
      <c r="AZ110" s="455" t="str">
        <f>AZ107+AZ108+AZ109</f>
        <v>#ERROR!</v>
      </c>
      <c r="BA110" s="448"/>
      <c r="BB110" s="448"/>
      <c r="BC110" s="455" t="str">
        <f>BC107+BC108+BC109</f>
        <v>#ERROR!</v>
      </c>
      <c r="BD110" s="448"/>
      <c r="BE110" s="448"/>
      <c r="BF110" s="455" t="str">
        <f>BF107+BF108+BF109</f>
        <v>#ERROR!</v>
      </c>
      <c r="BG110" s="448"/>
      <c r="BH110" s="448"/>
      <c r="BI110" s="455" t="str">
        <f>BI107+BI108+BI109</f>
        <v>#ERROR!</v>
      </c>
      <c r="BJ110" s="448"/>
      <c r="BK110" s="448"/>
      <c r="BL110" s="455" t="str">
        <f>BL107+BL108+BL109</f>
        <v>#ERROR!</v>
      </c>
      <c r="BM110" s="448"/>
      <c r="BN110" s="448"/>
      <c r="BO110" s="455" t="str">
        <f>BO107+BO108+BO109</f>
        <v>#ERROR!</v>
      </c>
      <c r="BP110" s="448"/>
      <c r="BQ110" s="448"/>
      <c r="BR110" s="455" t="str">
        <f>BR107+BR108+BR109</f>
        <v>#ERROR!</v>
      </c>
      <c r="BS110" s="448"/>
      <c r="BT110" s="448"/>
      <c r="BU110" s="455" t="str">
        <f>BU107+BU108+BU109</f>
        <v>#ERROR!</v>
      </c>
      <c r="BV110" s="448"/>
      <c r="BW110" s="448"/>
      <c r="BX110" s="455" t="str">
        <f>BX107+BX108+BX109</f>
        <v>#ERROR!</v>
      </c>
      <c r="BY110" s="448"/>
      <c r="BZ110" s="448"/>
      <c r="CA110" s="455" t="str">
        <f>CA107+CA108+CA109</f>
        <v>#ERROR!</v>
      </c>
      <c r="CB110" s="448"/>
      <c r="CC110" s="448"/>
      <c r="CD110" s="455" t="str">
        <f>CD107+CD108+CD109</f>
        <v>#ERROR!</v>
      </c>
      <c r="CE110" s="448"/>
      <c r="CF110" s="448"/>
      <c r="CG110" s="455" t="str">
        <f>CG107+CG108+CG109</f>
        <v>#ERROR!</v>
      </c>
    </row>
    <row r="111" ht="14.25" customHeight="1">
      <c r="B111" s="459"/>
      <c r="E111" s="211"/>
      <c r="H111" s="211"/>
      <c r="K111" s="211"/>
      <c r="N111" s="211"/>
      <c r="Q111" s="211"/>
      <c r="T111" s="211"/>
      <c r="W111" s="211"/>
      <c r="Z111" s="211"/>
      <c r="AC111" s="211"/>
      <c r="AF111" s="211"/>
    </row>
    <row r="112" ht="14.25" customHeight="1">
      <c r="E112" s="211"/>
      <c r="H112" s="211"/>
      <c r="K112" s="211"/>
      <c r="N112" s="211"/>
      <c r="Q112" s="211"/>
      <c r="T112" s="211"/>
      <c r="W112" s="211"/>
      <c r="Z112" s="211"/>
      <c r="AC112" s="211"/>
      <c r="AF112" s="211"/>
    </row>
    <row r="113" ht="14.25" customHeight="1">
      <c r="E113" s="211"/>
      <c r="H113" s="211"/>
      <c r="K113" s="211"/>
      <c r="N113" s="211"/>
      <c r="Q113" s="211"/>
      <c r="T113" s="211"/>
      <c r="W113" s="211"/>
      <c r="Z113" s="211"/>
      <c r="AC113" s="211"/>
      <c r="AF113" s="211"/>
    </row>
    <row r="114" ht="14.25" customHeight="1">
      <c r="E114" s="211"/>
      <c r="H114" s="211"/>
      <c r="K114" s="211"/>
      <c r="N114" s="211"/>
      <c r="Q114" s="211"/>
      <c r="T114" s="211"/>
      <c r="W114" s="211"/>
      <c r="Z114" s="211"/>
      <c r="AC114" s="211"/>
      <c r="AF114" s="211"/>
    </row>
    <row r="115" ht="27.75" customHeight="1">
      <c r="E115" s="211"/>
      <c r="H115" s="211"/>
      <c r="K115" s="211"/>
      <c r="N115" s="211"/>
      <c r="Q115" s="211"/>
      <c r="T115" s="211"/>
      <c r="W115" s="211"/>
      <c r="Z115" s="211"/>
      <c r="AC115" s="211"/>
      <c r="AF115" s="211"/>
    </row>
    <row r="116" ht="14.25" customHeight="1">
      <c r="E116" s="211"/>
      <c r="H116" s="211"/>
      <c r="K116" s="211"/>
      <c r="N116" s="211"/>
      <c r="Q116" s="211"/>
      <c r="T116" s="211"/>
      <c r="W116" s="211"/>
      <c r="Z116" s="211"/>
      <c r="AC116" s="211"/>
      <c r="AF116" s="211"/>
      <c r="BQ116" s="460"/>
    </row>
    <row r="117" ht="14.25" customHeight="1">
      <c r="E117" s="211"/>
      <c r="H117" s="211"/>
      <c r="K117" s="211"/>
      <c r="N117" s="211"/>
      <c r="Q117" s="211"/>
      <c r="T117" s="211"/>
      <c r="W117" s="211"/>
      <c r="Z117" s="211"/>
      <c r="AC117" s="211"/>
      <c r="AF117" s="211"/>
    </row>
    <row r="118" ht="14.25" customHeight="1">
      <c r="E118" s="211"/>
      <c r="H118" s="211"/>
      <c r="K118" s="211"/>
      <c r="N118" s="211"/>
      <c r="Q118" s="211"/>
      <c r="T118" s="211"/>
      <c r="W118" s="211"/>
      <c r="Z118" s="211"/>
      <c r="AC118" s="211"/>
      <c r="AF118" s="211"/>
    </row>
    <row r="119" ht="14.25" customHeight="1">
      <c r="E119" s="211"/>
      <c r="H119" s="211"/>
      <c r="K119" s="211"/>
      <c r="N119" s="211"/>
      <c r="Q119" s="211"/>
      <c r="T119" s="211"/>
      <c r="W119" s="211"/>
      <c r="Z119" s="211"/>
      <c r="AC119" s="211"/>
      <c r="AF119" s="211"/>
    </row>
    <row r="120" ht="14.25" customHeight="1">
      <c r="E120" s="211"/>
      <c r="H120" s="211"/>
      <c r="K120" s="211"/>
      <c r="N120" s="211"/>
      <c r="Q120" s="211"/>
      <c r="T120" s="211"/>
      <c r="W120" s="211"/>
      <c r="Z120" s="211"/>
      <c r="AC120" s="211"/>
      <c r="AF120" s="211"/>
    </row>
    <row r="121" ht="14.25" customHeight="1">
      <c r="E121" s="211"/>
      <c r="H121" s="211"/>
      <c r="K121" s="211"/>
      <c r="N121" s="211"/>
      <c r="Q121" s="211"/>
      <c r="T121" s="211"/>
      <c r="W121" s="211"/>
      <c r="Z121" s="211"/>
      <c r="AC121" s="211"/>
      <c r="AF121" s="211"/>
    </row>
    <row r="122" ht="14.25" customHeight="1">
      <c r="E122" s="211"/>
      <c r="H122" s="211"/>
      <c r="K122" s="211"/>
      <c r="N122" s="211"/>
      <c r="Q122" s="211"/>
      <c r="T122" s="211"/>
      <c r="W122" s="211"/>
      <c r="Z122" s="211"/>
      <c r="AC122" s="211"/>
      <c r="AF122" s="211"/>
    </row>
    <row r="123" ht="14.25" customHeight="1">
      <c r="E123" s="211"/>
      <c r="H123" s="211"/>
      <c r="K123" s="211"/>
      <c r="N123" s="211"/>
      <c r="Q123" s="211"/>
      <c r="T123" s="211"/>
      <c r="W123" s="211"/>
      <c r="Z123" s="211"/>
      <c r="AC123" s="211"/>
      <c r="AF123" s="211"/>
    </row>
    <row r="124" ht="14.25" customHeight="1">
      <c r="E124" s="211"/>
      <c r="H124" s="211"/>
      <c r="K124" s="211"/>
      <c r="N124" s="211"/>
      <c r="Q124" s="211"/>
      <c r="T124" s="211"/>
      <c r="W124" s="211"/>
      <c r="Z124" s="211"/>
      <c r="AC124" s="211"/>
      <c r="AF124" s="211"/>
    </row>
    <row r="125" ht="14.25" customHeight="1">
      <c r="E125" s="211"/>
      <c r="H125" s="211"/>
      <c r="K125" s="211"/>
      <c r="N125" s="211"/>
      <c r="Q125" s="211"/>
      <c r="T125" s="211"/>
      <c r="W125" s="211"/>
      <c r="Z125" s="211"/>
      <c r="AC125" s="211"/>
      <c r="AF125" s="211"/>
    </row>
    <row r="126" ht="14.25" customHeight="1">
      <c r="E126" s="211"/>
      <c r="H126" s="211"/>
      <c r="K126" s="211"/>
      <c r="N126" s="211"/>
      <c r="Q126" s="211"/>
      <c r="T126" s="211"/>
      <c r="W126" s="211"/>
      <c r="Z126" s="211"/>
      <c r="AC126" s="211"/>
      <c r="AF126" s="211"/>
    </row>
    <row r="127" ht="14.25" customHeight="1">
      <c r="E127" s="211"/>
      <c r="H127" s="211"/>
      <c r="K127" s="211"/>
      <c r="N127" s="211"/>
      <c r="Q127" s="211"/>
      <c r="T127" s="211"/>
      <c r="W127" s="211"/>
      <c r="Z127" s="211"/>
      <c r="AC127" s="211"/>
      <c r="AF127" s="211"/>
    </row>
    <row r="128" ht="14.25" customHeight="1">
      <c r="E128" s="211"/>
      <c r="H128" s="211"/>
      <c r="K128" s="211"/>
      <c r="N128" s="211"/>
      <c r="Q128" s="211"/>
      <c r="T128" s="211"/>
      <c r="W128" s="211"/>
      <c r="Z128" s="211"/>
      <c r="AC128" s="211"/>
      <c r="AF128" s="211"/>
    </row>
    <row r="129" ht="14.25" customHeight="1">
      <c r="E129" s="211"/>
      <c r="H129" s="211"/>
      <c r="K129" s="211"/>
      <c r="N129" s="211"/>
      <c r="Q129" s="211"/>
      <c r="T129" s="211"/>
      <c r="W129" s="211"/>
      <c r="Z129" s="211"/>
      <c r="AC129" s="211"/>
      <c r="AF129" s="211"/>
    </row>
    <row r="130" ht="14.25" customHeight="1">
      <c r="E130" s="211"/>
      <c r="H130" s="211"/>
      <c r="K130" s="211"/>
      <c r="N130" s="211"/>
      <c r="Q130" s="211"/>
      <c r="T130" s="211"/>
      <c r="W130" s="211"/>
      <c r="Z130" s="211"/>
      <c r="AC130" s="211"/>
      <c r="AF130" s="211"/>
    </row>
    <row r="131" ht="14.25" customHeight="1">
      <c r="E131" s="211"/>
      <c r="H131" s="211"/>
      <c r="K131" s="211"/>
      <c r="N131" s="211"/>
      <c r="Q131" s="211"/>
      <c r="T131" s="211"/>
      <c r="W131" s="211"/>
      <c r="Z131" s="211"/>
      <c r="AC131" s="211"/>
      <c r="AF131" s="211"/>
    </row>
    <row r="132" ht="14.25" customHeight="1">
      <c r="E132" s="211"/>
      <c r="H132" s="211"/>
      <c r="K132" s="211"/>
      <c r="N132" s="211"/>
      <c r="Q132" s="211"/>
      <c r="T132" s="211"/>
      <c r="W132" s="211"/>
      <c r="Z132" s="211"/>
      <c r="AC132" s="211"/>
      <c r="AF132" s="211"/>
    </row>
    <row r="133" ht="14.25" customHeight="1">
      <c r="E133" s="211"/>
      <c r="H133" s="211"/>
      <c r="K133" s="211"/>
      <c r="N133" s="211"/>
      <c r="Q133" s="211"/>
      <c r="T133" s="211"/>
      <c r="W133" s="211"/>
      <c r="Z133" s="211"/>
      <c r="AC133" s="211"/>
      <c r="AF133" s="211"/>
    </row>
    <row r="134" ht="14.25" customHeight="1">
      <c r="E134" s="211"/>
      <c r="H134" s="211"/>
      <c r="K134" s="211"/>
      <c r="N134" s="211"/>
      <c r="Q134" s="211"/>
      <c r="T134" s="211"/>
      <c r="W134" s="211"/>
      <c r="Z134" s="211"/>
      <c r="AC134" s="211"/>
      <c r="AF134" s="211"/>
    </row>
    <row r="135" ht="14.25" customHeight="1">
      <c r="E135" s="211"/>
      <c r="H135" s="211"/>
      <c r="K135" s="211"/>
      <c r="N135" s="211"/>
      <c r="Q135" s="211"/>
      <c r="T135" s="211"/>
      <c r="W135" s="211"/>
      <c r="Z135" s="211"/>
      <c r="AC135" s="211"/>
      <c r="AF135" s="211"/>
    </row>
    <row r="136" ht="14.25" customHeight="1">
      <c r="E136" s="211"/>
      <c r="H136" s="211"/>
      <c r="K136" s="211"/>
      <c r="N136" s="211"/>
      <c r="Q136" s="211"/>
      <c r="T136" s="211"/>
      <c r="W136" s="211"/>
      <c r="Z136" s="211"/>
      <c r="AC136" s="211"/>
      <c r="AF136" s="211"/>
    </row>
    <row r="137" ht="14.25" customHeight="1">
      <c r="E137" s="211"/>
      <c r="H137" s="211"/>
      <c r="K137" s="211"/>
      <c r="N137" s="211"/>
      <c r="Q137" s="211"/>
      <c r="T137" s="211"/>
      <c r="W137" s="211"/>
      <c r="Z137" s="211"/>
      <c r="AC137" s="211"/>
      <c r="AF137" s="211"/>
    </row>
    <row r="138" ht="14.25" customHeight="1">
      <c r="E138" s="211"/>
      <c r="H138" s="211"/>
      <c r="K138" s="211"/>
      <c r="N138" s="211"/>
      <c r="Q138" s="211"/>
      <c r="T138" s="211"/>
      <c r="W138" s="211"/>
      <c r="Z138" s="211"/>
      <c r="AC138" s="211"/>
      <c r="AF138" s="211"/>
    </row>
    <row r="139" ht="14.25" customHeight="1">
      <c r="E139" s="211"/>
      <c r="H139" s="211"/>
      <c r="K139" s="211"/>
      <c r="N139" s="211"/>
      <c r="Q139" s="211"/>
      <c r="T139" s="211"/>
      <c r="W139" s="211"/>
      <c r="Z139" s="211"/>
      <c r="AC139" s="211"/>
      <c r="AF139" s="211"/>
    </row>
    <row r="140" ht="14.25" customHeight="1">
      <c r="E140" s="211"/>
      <c r="H140" s="211"/>
      <c r="K140" s="211"/>
      <c r="N140" s="211"/>
      <c r="Q140" s="211"/>
      <c r="T140" s="211"/>
      <c r="W140" s="211"/>
      <c r="Z140" s="211"/>
      <c r="AC140" s="211"/>
      <c r="AF140" s="211"/>
    </row>
    <row r="141" ht="14.25" customHeight="1">
      <c r="E141" s="211"/>
      <c r="H141" s="211"/>
      <c r="K141" s="211"/>
      <c r="N141" s="211"/>
      <c r="Q141" s="211"/>
      <c r="T141" s="211"/>
      <c r="W141" s="211"/>
      <c r="Z141" s="211"/>
      <c r="AC141" s="211"/>
      <c r="AF141" s="211"/>
    </row>
    <row r="142" ht="14.25" customHeight="1">
      <c r="E142" s="211"/>
      <c r="H142" s="211"/>
      <c r="K142" s="211"/>
      <c r="N142" s="211"/>
      <c r="Q142" s="211"/>
      <c r="T142" s="211"/>
      <c r="W142" s="211"/>
      <c r="Z142" s="211"/>
      <c r="AC142" s="211"/>
      <c r="AF142" s="211"/>
    </row>
    <row r="143" ht="14.25" customHeight="1">
      <c r="E143" s="211"/>
      <c r="H143" s="211"/>
      <c r="K143" s="211"/>
      <c r="N143" s="211"/>
      <c r="Q143" s="211"/>
      <c r="T143" s="211"/>
      <c r="W143" s="211"/>
      <c r="Z143" s="211"/>
      <c r="AC143" s="211"/>
      <c r="AF143" s="211"/>
    </row>
    <row r="144" ht="14.25" customHeight="1">
      <c r="E144" s="211"/>
      <c r="H144" s="211"/>
      <c r="K144" s="211"/>
      <c r="N144" s="211"/>
      <c r="Q144" s="211"/>
      <c r="T144" s="211"/>
      <c r="W144" s="211"/>
      <c r="Z144" s="211"/>
      <c r="AC144" s="211"/>
      <c r="AF144" s="211"/>
    </row>
    <row r="145" ht="14.25" customHeight="1">
      <c r="E145" s="211"/>
      <c r="H145" s="211"/>
      <c r="K145" s="211"/>
      <c r="N145" s="211"/>
      <c r="Q145" s="211"/>
      <c r="T145" s="211"/>
      <c r="W145" s="211"/>
      <c r="Z145" s="211"/>
      <c r="AC145" s="211"/>
      <c r="AF145" s="211"/>
    </row>
    <row r="146" ht="14.25" customHeight="1">
      <c r="E146" s="211"/>
      <c r="H146" s="211"/>
      <c r="K146" s="211"/>
      <c r="N146" s="211"/>
      <c r="Q146" s="211"/>
      <c r="T146" s="211"/>
      <c r="W146" s="211"/>
      <c r="Z146" s="211"/>
      <c r="AC146" s="211"/>
      <c r="AF146" s="211"/>
    </row>
    <row r="147" ht="14.25" customHeight="1">
      <c r="E147" s="211"/>
      <c r="H147" s="211"/>
      <c r="K147" s="211"/>
      <c r="N147" s="211"/>
      <c r="Q147" s="211"/>
      <c r="T147" s="211"/>
      <c r="W147" s="211"/>
      <c r="Z147" s="211"/>
      <c r="AC147" s="211"/>
      <c r="AF147" s="211"/>
    </row>
    <row r="148" ht="14.25" customHeight="1">
      <c r="E148" s="211"/>
      <c r="H148" s="211"/>
      <c r="K148" s="211"/>
      <c r="N148" s="211"/>
      <c r="Q148" s="211"/>
      <c r="T148" s="211"/>
      <c r="W148" s="211"/>
      <c r="Z148" s="211"/>
      <c r="AC148" s="211"/>
      <c r="AF148" s="211"/>
    </row>
    <row r="149" ht="14.25" customHeight="1">
      <c r="E149" s="211"/>
      <c r="H149" s="211"/>
      <c r="K149" s="211"/>
      <c r="N149" s="211"/>
      <c r="Q149" s="211"/>
      <c r="T149" s="211"/>
      <c r="W149" s="211"/>
      <c r="Z149" s="211"/>
      <c r="AC149" s="211"/>
      <c r="AF149" s="211"/>
    </row>
    <row r="150" ht="14.25" customHeight="1">
      <c r="E150" s="211"/>
      <c r="H150" s="211"/>
      <c r="K150" s="211"/>
      <c r="N150" s="211"/>
      <c r="Q150" s="211"/>
      <c r="T150" s="211"/>
      <c r="W150" s="211"/>
      <c r="Z150" s="211"/>
      <c r="AC150" s="211"/>
      <c r="AF150" s="211"/>
    </row>
    <row r="151" ht="14.25" customHeight="1">
      <c r="E151" s="211"/>
      <c r="H151" s="211"/>
      <c r="K151" s="211"/>
      <c r="N151" s="211"/>
      <c r="Q151" s="211"/>
      <c r="T151" s="211"/>
      <c r="W151" s="211"/>
      <c r="Z151" s="211"/>
      <c r="AC151" s="211"/>
      <c r="AF151" s="211"/>
    </row>
    <row r="152" ht="14.25" customHeight="1">
      <c r="E152" s="211"/>
      <c r="H152" s="211"/>
      <c r="K152" s="211"/>
      <c r="N152" s="211"/>
      <c r="Q152" s="211"/>
      <c r="T152" s="211"/>
      <c r="W152" s="211"/>
      <c r="Z152" s="211"/>
      <c r="AC152" s="211"/>
      <c r="AF152" s="211"/>
    </row>
    <row r="153" ht="14.25" customHeight="1">
      <c r="E153" s="211"/>
      <c r="H153" s="211"/>
      <c r="K153" s="211"/>
      <c r="N153" s="211"/>
      <c r="Q153" s="211"/>
      <c r="T153" s="211"/>
      <c r="W153" s="211"/>
      <c r="Z153" s="211"/>
      <c r="AC153" s="211"/>
      <c r="AF153" s="211"/>
    </row>
    <row r="154" ht="14.25" customHeight="1">
      <c r="E154" s="211"/>
      <c r="H154" s="211"/>
      <c r="K154" s="211"/>
      <c r="N154" s="211"/>
      <c r="Q154" s="211"/>
      <c r="T154" s="211"/>
      <c r="W154" s="211"/>
      <c r="Z154" s="211"/>
      <c r="AC154" s="211"/>
      <c r="AF154" s="211"/>
    </row>
    <row r="155" ht="14.25" customHeight="1">
      <c r="E155" s="211"/>
      <c r="H155" s="211"/>
      <c r="K155" s="211"/>
      <c r="N155" s="211"/>
      <c r="Q155" s="211"/>
      <c r="T155" s="211"/>
      <c r="W155" s="211"/>
      <c r="Z155" s="211"/>
      <c r="AC155" s="211"/>
      <c r="AF155" s="211"/>
    </row>
    <row r="156" ht="14.25" customHeight="1">
      <c r="E156" s="211"/>
      <c r="H156" s="211"/>
      <c r="K156" s="211"/>
      <c r="N156" s="211"/>
      <c r="Q156" s="211"/>
      <c r="T156" s="211"/>
      <c r="W156" s="211"/>
      <c r="Z156" s="211"/>
      <c r="AC156" s="211"/>
      <c r="AF156" s="211"/>
    </row>
    <row r="157" ht="14.25" customHeight="1">
      <c r="E157" s="211"/>
      <c r="H157" s="211"/>
      <c r="K157" s="211"/>
      <c r="N157" s="211"/>
      <c r="Q157" s="211"/>
      <c r="T157" s="211"/>
      <c r="W157" s="211"/>
      <c r="Z157" s="211"/>
      <c r="AC157" s="211"/>
      <c r="AF157" s="211"/>
    </row>
    <row r="158" ht="14.25" customHeight="1">
      <c r="E158" s="211"/>
      <c r="H158" s="211"/>
      <c r="K158" s="211"/>
      <c r="N158" s="211"/>
      <c r="Q158" s="211"/>
      <c r="T158" s="211"/>
      <c r="W158" s="211"/>
      <c r="Z158" s="211"/>
      <c r="AC158" s="211"/>
      <c r="AF158" s="211"/>
    </row>
    <row r="159" ht="14.25" customHeight="1">
      <c r="E159" s="211"/>
      <c r="H159" s="211"/>
      <c r="K159" s="211"/>
      <c r="N159" s="211"/>
      <c r="Q159" s="211"/>
      <c r="T159" s="211"/>
      <c r="W159" s="211"/>
      <c r="Z159" s="211"/>
      <c r="AC159" s="211"/>
      <c r="AF159" s="211"/>
    </row>
    <row r="160" ht="14.25" customHeight="1">
      <c r="E160" s="211"/>
      <c r="H160" s="211"/>
      <c r="K160" s="211"/>
      <c r="N160" s="211"/>
      <c r="Q160" s="211"/>
      <c r="T160" s="211"/>
      <c r="W160" s="211"/>
      <c r="Z160" s="211"/>
      <c r="AC160" s="211"/>
      <c r="AF160" s="211"/>
    </row>
    <row r="161" ht="14.25" customHeight="1">
      <c r="E161" s="211"/>
      <c r="H161" s="211"/>
      <c r="K161" s="211"/>
      <c r="N161" s="211"/>
      <c r="Q161" s="211"/>
      <c r="T161" s="211"/>
      <c r="W161" s="211"/>
      <c r="Z161" s="211"/>
      <c r="AC161" s="211"/>
      <c r="AF161" s="211"/>
    </row>
    <row r="162" ht="14.25" customHeight="1">
      <c r="E162" s="211"/>
      <c r="H162" s="211"/>
      <c r="K162" s="211"/>
      <c r="N162" s="211"/>
      <c r="Q162" s="211"/>
      <c r="T162" s="211"/>
      <c r="W162" s="211"/>
      <c r="Z162" s="211"/>
      <c r="AC162" s="211"/>
      <c r="AF162" s="211"/>
    </row>
    <row r="163" ht="14.25" customHeight="1">
      <c r="E163" s="211"/>
      <c r="H163" s="211"/>
      <c r="K163" s="211"/>
      <c r="N163" s="211"/>
      <c r="Q163" s="211"/>
      <c r="T163" s="211"/>
      <c r="W163" s="211"/>
      <c r="Z163" s="211"/>
      <c r="AC163" s="211"/>
      <c r="AF163" s="211"/>
    </row>
    <row r="164" ht="14.25" customHeight="1">
      <c r="E164" s="211"/>
      <c r="H164" s="211"/>
      <c r="K164" s="211"/>
      <c r="N164" s="211"/>
      <c r="Q164" s="211"/>
      <c r="T164" s="211"/>
      <c r="W164" s="211"/>
      <c r="Z164" s="211"/>
      <c r="AC164" s="211"/>
      <c r="AF164" s="211"/>
    </row>
    <row r="165" ht="14.25" customHeight="1">
      <c r="E165" s="211"/>
      <c r="H165" s="211"/>
      <c r="K165" s="211"/>
      <c r="N165" s="211"/>
      <c r="Q165" s="211"/>
      <c r="T165" s="211"/>
      <c r="W165" s="211"/>
      <c r="Z165" s="211"/>
      <c r="AC165" s="211"/>
      <c r="AF165" s="211"/>
    </row>
    <row r="166" ht="14.25" customHeight="1">
      <c r="E166" s="211"/>
      <c r="H166" s="211"/>
      <c r="K166" s="211"/>
      <c r="N166" s="211"/>
      <c r="Q166" s="211"/>
      <c r="T166" s="211"/>
      <c r="W166" s="211"/>
      <c r="Z166" s="211"/>
      <c r="AC166" s="211"/>
      <c r="AF166" s="211"/>
    </row>
    <row r="167" ht="14.25" customHeight="1">
      <c r="E167" s="211"/>
      <c r="H167" s="211"/>
      <c r="K167" s="211"/>
      <c r="N167" s="211"/>
      <c r="Q167" s="211"/>
      <c r="T167" s="211"/>
      <c r="W167" s="211"/>
      <c r="Z167" s="211"/>
      <c r="AC167" s="211"/>
      <c r="AF167" s="211"/>
    </row>
    <row r="168" ht="14.25" customHeight="1">
      <c r="E168" s="211"/>
      <c r="H168" s="211"/>
      <c r="K168" s="211"/>
      <c r="N168" s="211"/>
      <c r="Q168" s="211"/>
      <c r="T168" s="211"/>
      <c r="W168" s="211"/>
      <c r="Z168" s="211"/>
      <c r="AC168" s="211"/>
      <c r="AF168" s="211"/>
    </row>
    <row r="169" ht="14.25" customHeight="1">
      <c r="E169" s="211"/>
      <c r="H169" s="211"/>
      <c r="K169" s="211"/>
      <c r="N169" s="211"/>
      <c r="Q169" s="211"/>
      <c r="T169" s="211"/>
      <c r="W169" s="211"/>
      <c r="Z169" s="211"/>
      <c r="AC169" s="211"/>
      <c r="AF169" s="211"/>
    </row>
    <row r="170" ht="14.25" customHeight="1">
      <c r="E170" s="211"/>
      <c r="H170" s="211"/>
      <c r="K170" s="211"/>
      <c r="N170" s="211"/>
      <c r="Q170" s="211"/>
      <c r="T170" s="211"/>
      <c r="W170" s="211"/>
      <c r="Z170" s="211"/>
      <c r="AC170" s="211"/>
      <c r="AF170" s="211"/>
    </row>
    <row r="171" ht="14.25" customHeight="1">
      <c r="E171" s="211"/>
      <c r="H171" s="211"/>
      <c r="K171" s="211"/>
      <c r="N171" s="211"/>
      <c r="Q171" s="211"/>
      <c r="T171" s="211"/>
      <c r="W171" s="211"/>
      <c r="Z171" s="211"/>
      <c r="AC171" s="211"/>
      <c r="AF171" s="211"/>
    </row>
    <row r="172" ht="14.25" customHeight="1">
      <c r="E172" s="211"/>
      <c r="H172" s="211"/>
      <c r="K172" s="211"/>
      <c r="N172" s="211"/>
      <c r="Q172" s="211"/>
      <c r="T172" s="211"/>
      <c r="W172" s="211"/>
      <c r="Z172" s="211"/>
      <c r="AC172" s="211"/>
      <c r="AF172" s="211"/>
    </row>
    <row r="173" ht="14.25" customHeight="1">
      <c r="E173" s="211"/>
      <c r="H173" s="211"/>
      <c r="K173" s="211"/>
      <c r="N173" s="211"/>
      <c r="Q173" s="211"/>
      <c r="T173" s="211"/>
      <c r="W173" s="211"/>
      <c r="Z173" s="211"/>
      <c r="AC173" s="211"/>
      <c r="AF173" s="211"/>
    </row>
    <row r="174" ht="14.25" customHeight="1">
      <c r="E174" s="211"/>
      <c r="H174" s="211"/>
      <c r="K174" s="211"/>
      <c r="N174" s="211"/>
      <c r="Q174" s="211"/>
      <c r="T174" s="211"/>
      <c r="W174" s="211"/>
      <c r="Z174" s="211"/>
      <c r="AC174" s="211"/>
      <c r="AF174" s="211"/>
    </row>
    <row r="175" ht="14.25" customHeight="1">
      <c r="E175" s="211"/>
      <c r="H175" s="211"/>
      <c r="K175" s="211"/>
      <c r="N175" s="211"/>
      <c r="Q175" s="211"/>
      <c r="T175" s="211"/>
      <c r="W175" s="211"/>
      <c r="Z175" s="211"/>
      <c r="AC175" s="211"/>
      <c r="AF175" s="211"/>
    </row>
    <row r="176" ht="14.25" customHeight="1">
      <c r="E176" s="211"/>
      <c r="H176" s="211"/>
      <c r="K176" s="211"/>
      <c r="N176" s="211"/>
      <c r="Q176" s="211"/>
      <c r="T176" s="211"/>
      <c r="W176" s="211"/>
      <c r="Z176" s="211"/>
      <c r="AC176" s="211"/>
      <c r="AF176" s="211"/>
    </row>
    <row r="177" ht="14.25" customHeight="1">
      <c r="E177" s="211"/>
      <c r="H177" s="211"/>
      <c r="K177" s="211"/>
      <c r="N177" s="211"/>
      <c r="Q177" s="211"/>
      <c r="T177" s="211"/>
      <c r="W177" s="211"/>
      <c r="Z177" s="211"/>
      <c r="AC177" s="211"/>
      <c r="AF177" s="211"/>
    </row>
    <row r="178" ht="14.25" customHeight="1">
      <c r="E178" s="211"/>
      <c r="H178" s="211"/>
      <c r="K178" s="211"/>
      <c r="N178" s="211"/>
      <c r="Q178" s="211"/>
      <c r="T178" s="211"/>
      <c r="W178" s="211"/>
      <c r="Z178" s="211"/>
      <c r="AC178" s="211"/>
      <c r="AF178" s="211"/>
    </row>
    <row r="179" ht="14.25" customHeight="1">
      <c r="E179" s="211"/>
      <c r="H179" s="211"/>
      <c r="K179" s="211"/>
      <c r="N179" s="211"/>
      <c r="Q179" s="211"/>
      <c r="T179" s="211"/>
      <c r="W179" s="211"/>
      <c r="Z179" s="211"/>
      <c r="AC179" s="211"/>
      <c r="AF179" s="211"/>
    </row>
    <row r="180" ht="14.25" customHeight="1">
      <c r="E180" s="211"/>
      <c r="H180" s="211"/>
      <c r="K180" s="211"/>
      <c r="N180" s="211"/>
      <c r="Q180" s="211"/>
      <c r="T180" s="211"/>
      <c r="W180" s="211"/>
      <c r="Z180" s="211"/>
      <c r="AC180" s="211"/>
      <c r="AF180" s="211"/>
    </row>
    <row r="181" ht="14.25" customHeight="1">
      <c r="E181" s="211"/>
      <c r="H181" s="211"/>
      <c r="K181" s="211"/>
      <c r="N181" s="211"/>
      <c r="Q181" s="211"/>
      <c r="T181" s="211"/>
      <c r="W181" s="211"/>
      <c r="Z181" s="211"/>
      <c r="AC181" s="211"/>
      <c r="AF181" s="211"/>
    </row>
    <row r="182" ht="14.25" customHeight="1">
      <c r="E182" s="211"/>
      <c r="H182" s="211"/>
      <c r="K182" s="211"/>
      <c r="N182" s="211"/>
      <c r="Q182" s="211"/>
      <c r="T182" s="211"/>
      <c r="W182" s="211"/>
      <c r="Z182" s="211"/>
      <c r="AC182" s="211"/>
      <c r="AF182" s="211"/>
    </row>
    <row r="183" ht="14.25" customHeight="1">
      <c r="E183" s="211"/>
      <c r="H183" s="211"/>
      <c r="K183" s="211"/>
      <c r="N183" s="211"/>
      <c r="Q183" s="211"/>
      <c r="T183" s="211"/>
      <c r="W183" s="211"/>
      <c r="Z183" s="211"/>
      <c r="AC183" s="211"/>
      <c r="AF183" s="211"/>
    </row>
    <row r="184" ht="14.25" customHeight="1">
      <c r="E184" s="211"/>
      <c r="H184" s="211"/>
      <c r="K184" s="211"/>
      <c r="N184" s="211"/>
      <c r="Q184" s="211"/>
      <c r="T184" s="211"/>
      <c r="W184" s="211"/>
      <c r="Z184" s="211"/>
      <c r="AC184" s="211"/>
      <c r="AF184" s="211"/>
    </row>
    <row r="185" ht="14.25" customHeight="1">
      <c r="E185" s="211"/>
      <c r="H185" s="211"/>
      <c r="K185" s="211"/>
      <c r="N185" s="211"/>
      <c r="Q185" s="211"/>
      <c r="T185" s="211"/>
      <c r="W185" s="211"/>
      <c r="Z185" s="211"/>
      <c r="AC185" s="211"/>
      <c r="AF185" s="211"/>
    </row>
    <row r="186" ht="14.25" customHeight="1">
      <c r="E186" s="211"/>
      <c r="H186" s="211"/>
      <c r="K186" s="211"/>
      <c r="N186" s="211"/>
      <c r="Q186" s="211"/>
      <c r="T186" s="211"/>
      <c r="W186" s="211"/>
      <c r="Z186" s="211"/>
      <c r="AC186" s="211"/>
      <c r="AF186" s="211"/>
    </row>
    <row r="187" ht="14.25" customHeight="1">
      <c r="E187" s="211"/>
      <c r="H187" s="211"/>
      <c r="K187" s="211"/>
      <c r="N187" s="211"/>
      <c r="Q187" s="211"/>
      <c r="T187" s="211"/>
      <c r="W187" s="211"/>
      <c r="Z187" s="211"/>
      <c r="AC187" s="211"/>
      <c r="AF187" s="211"/>
    </row>
    <row r="188" ht="14.25" customHeight="1">
      <c r="E188" s="211"/>
      <c r="H188" s="211"/>
      <c r="K188" s="211"/>
      <c r="N188" s="211"/>
      <c r="Q188" s="211"/>
      <c r="T188" s="211"/>
      <c r="W188" s="211"/>
      <c r="Z188" s="211"/>
      <c r="AC188" s="211"/>
      <c r="AF188" s="211"/>
    </row>
    <row r="189" ht="14.25" customHeight="1">
      <c r="E189" s="211"/>
      <c r="H189" s="211"/>
      <c r="K189" s="211"/>
      <c r="N189" s="211"/>
      <c r="Q189" s="211"/>
      <c r="T189" s="211"/>
      <c r="W189" s="211"/>
      <c r="Z189" s="211"/>
      <c r="AC189" s="211"/>
      <c r="AF189" s="211"/>
    </row>
    <row r="190" ht="14.25" customHeight="1">
      <c r="E190" s="211"/>
      <c r="H190" s="211"/>
      <c r="K190" s="211"/>
      <c r="N190" s="211"/>
      <c r="Q190" s="211"/>
      <c r="T190" s="211"/>
      <c r="W190" s="211"/>
      <c r="Z190" s="211"/>
      <c r="AC190" s="211"/>
      <c r="AF190" s="211"/>
    </row>
    <row r="191" ht="14.25" customHeight="1">
      <c r="E191" s="211"/>
      <c r="H191" s="211"/>
      <c r="K191" s="211"/>
      <c r="N191" s="211"/>
      <c r="Q191" s="211"/>
      <c r="T191" s="211"/>
      <c r="W191" s="211"/>
      <c r="Z191" s="211"/>
      <c r="AC191" s="211"/>
      <c r="AF191" s="211"/>
    </row>
    <row r="192" ht="14.25" customHeight="1">
      <c r="E192" s="211"/>
      <c r="H192" s="211"/>
      <c r="K192" s="211"/>
      <c r="N192" s="211"/>
      <c r="Q192" s="211"/>
      <c r="T192" s="211"/>
      <c r="W192" s="211"/>
      <c r="Z192" s="211"/>
      <c r="AC192" s="211"/>
      <c r="AF192" s="211"/>
    </row>
    <row r="193" ht="14.25" customHeight="1">
      <c r="E193" s="211"/>
      <c r="H193" s="211"/>
      <c r="K193" s="211"/>
      <c r="N193" s="211"/>
      <c r="Q193" s="211"/>
      <c r="T193" s="211"/>
      <c r="W193" s="211"/>
      <c r="Z193" s="211"/>
      <c r="AC193" s="211"/>
      <c r="AF193" s="211"/>
    </row>
    <row r="194" ht="14.25" customHeight="1">
      <c r="E194" s="211"/>
      <c r="H194" s="211"/>
      <c r="K194" s="211"/>
      <c r="N194" s="211"/>
      <c r="Q194" s="211"/>
      <c r="T194" s="211"/>
      <c r="W194" s="211"/>
      <c r="Z194" s="211"/>
      <c r="AC194" s="211"/>
      <c r="AF194" s="211"/>
    </row>
    <row r="195" ht="14.25" customHeight="1">
      <c r="E195" s="211"/>
      <c r="H195" s="211"/>
      <c r="K195" s="211"/>
      <c r="N195" s="211"/>
      <c r="Q195" s="211"/>
      <c r="T195" s="211"/>
      <c r="W195" s="211"/>
      <c r="Z195" s="211"/>
      <c r="AC195" s="211"/>
      <c r="AF195" s="211"/>
    </row>
    <row r="196" ht="14.25" customHeight="1">
      <c r="E196" s="211"/>
      <c r="H196" s="211"/>
      <c r="K196" s="211"/>
      <c r="N196" s="211"/>
      <c r="Q196" s="211"/>
      <c r="T196" s="211"/>
      <c r="W196" s="211"/>
      <c r="Z196" s="211"/>
      <c r="AC196" s="211"/>
      <c r="AF196" s="211"/>
    </row>
    <row r="197" ht="14.25" customHeight="1">
      <c r="E197" s="211"/>
      <c r="H197" s="211"/>
      <c r="K197" s="211"/>
      <c r="N197" s="211"/>
      <c r="Q197" s="211"/>
      <c r="T197" s="211"/>
      <c r="W197" s="211"/>
      <c r="Z197" s="211"/>
      <c r="AC197" s="211"/>
      <c r="AF197" s="211"/>
    </row>
    <row r="198" ht="14.25" customHeight="1">
      <c r="E198" s="211"/>
      <c r="H198" s="211"/>
      <c r="K198" s="211"/>
      <c r="N198" s="211"/>
      <c r="Q198" s="211"/>
      <c r="T198" s="211"/>
      <c r="W198" s="211"/>
      <c r="Z198" s="211"/>
      <c r="AC198" s="211"/>
      <c r="AF198" s="211"/>
    </row>
    <row r="199" ht="14.25" customHeight="1">
      <c r="E199" s="211"/>
      <c r="H199" s="211"/>
      <c r="K199" s="211"/>
      <c r="N199" s="211"/>
      <c r="Q199" s="211"/>
      <c r="T199" s="211"/>
      <c r="W199" s="211"/>
      <c r="Z199" s="211"/>
      <c r="AC199" s="211"/>
      <c r="AF199" s="211"/>
    </row>
    <row r="200" ht="14.25" customHeight="1">
      <c r="E200" s="211"/>
      <c r="H200" s="211"/>
      <c r="K200" s="211"/>
      <c r="N200" s="211"/>
      <c r="Q200" s="211"/>
      <c r="T200" s="211"/>
      <c r="W200" s="211"/>
      <c r="Z200" s="211"/>
      <c r="AC200" s="211"/>
      <c r="AF200" s="211"/>
    </row>
    <row r="201" ht="14.25" customHeight="1">
      <c r="E201" s="211"/>
      <c r="H201" s="211"/>
      <c r="K201" s="211"/>
      <c r="N201" s="211"/>
      <c r="Q201" s="211"/>
      <c r="T201" s="211"/>
      <c r="W201" s="211"/>
      <c r="Z201" s="211"/>
      <c r="AC201" s="211"/>
      <c r="AF201" s="211"/>
    </row>
    <row r="202" ht="14.25" customHeight="1">
      <c r="E202" s="211"/>
      <c r="H202" s="211"/>
      <c r="K202" s="211"/>
      <c r="N202" s="211"/>
      <c r="Q202" s="211"/>
      <c r="T202" s="211"/>
      <c r="W202" s="211"/>
      <c r="Z202" s="211"/>
      <c r="AC202" s="211"/>
      <c r="AF202" s="211"/>
    </row>
    <row r="203" ht="14.25" customHeight="1">
      <c r="E203" s="211"/>
      <c r="H203" s="211"/>
      <c r="K203" s="211"/>
      <c r="N203" s="211"/>
      <c r="Q203" s="211"/>
      <c r="T203" s="211"/>
      <c r="W203" s="211"/>
      <c r="Z203" s="211"/>
      <c r="AC203" s="211"/>
      <c r="AF203" s="211"/>
    </row>
    <row r="204" ht="14.25" customHeight="1">
      <c r="E204" s="211"/>
      <c r="H204" s="211"/>
      <c r="K204" s="211"/>
      <c r="N204" s="211"/>
      <c r="Q204" s="211"/>
      <c r="T204" s="211"/>
      <c r="W204" s="211"/>
      <c r="Z204" s="211"/>
      <c r="AC204" s="211"/>
      <c r="AF204" s="211"/>
    </row>
    <row r="205" ht="14.25" customHeight="1">
      <c r="E205" s="211"/>
      <c r="H205" s="211"/>
      <c r="K205" s="211"/>
      <c r="N205" s="211"/>
      <c r="Q205" s="211"/>
      <c r="T205" s="211"/>
      <c r="W205" s="211"/>
      <c r="Z205" s="211"/>
      <c r="AC205" s="211"/>
      <c r="AF205" s="211"/>
    </row>
    <row r="206" ht="14.25" customHeight="1">
      <c r="E206" s="211"/>
      <c r="H206" s="211"/>
      <c r="K206" s="211"/>
      <c r="N206" s="211"/>
      <c r="Q206" s="211"/>
      <c r="T206" s="211"/>
      <c r="W206" s="211"/>
      <c r="Z206" s="211"/>
      <c r="AC206" s="211"/>
      <c r="AF206" s="211"/>
    </row>
    <row r="207" ht="14.25" customHeight="1">
      <c r="E207" s="211"/>
      <c r="H207" s="211"/>
      <c r="K207" s="211"/>
      <c r="N207" s="211"/>
      <c r="Q207" s="211"/>
      <c r="T207" s="211"/>
      <c r="W207" s="211"/>
      <c r="Z207" s="211"/>
      <c r="AC207" s="211"/>
      <c r="AF207" s="211"/>
    </row>
    <row r="208" ht="14.25" customHeight="1">
      <c r="E208" s="211"/>
      <c r="H208" s="211"/>
      <c r="K208" s="211"/>
      <c r="N208" s="211"/>
      <c r="Q208" s="211"/>
      <c r="T208" s="211"/>
      <c r="W208" s="211"/>
      <c r="Z208" s="211"/>
      <c r="AC208" s="211"/>
      <c r="AF208" s="211"/>
    </row>
    <row r="209" ht="14.25" customHeight="1">
      <c r="E209" s="211"/>
      <c r="H209" s="211"/>
      <c r="K209" s="211"/>
      <c r="N209" s="211"/>
      <c r="Q209" s="211"/>
      <c r="T209" s="211"/>
      <c r="W209" s="211"/>
      <c r="Z209" s="211"/>
      <c r="AC209" s="211"/>
      <c r="AF209" s="211"/>
    </row>
    <row r="210" ht="14.25" customHeight="1">
      <c r="E210" s="211"/>
      <c r="H210" s="211"/>
      <c r="K210" s="211"/>
      <c r="N210" s="211"/>
      <c r="Q210" s="211"/>
      <c r="T210" s="211"/>
      <c r="W210" s="211"/>
      <c r="Z210" s="211"/>
      <c r="AC210" s="211"/>
      <c r="AF210" s="211"/>
    </row>
    <row r="211" ht="14.25" customHeight="1">
      <c r="E211" s="211"/>
      <c r="H211" s="211"/>
      <c r="K211" s="211"/>
      <c r="N211" s="211"/>
      <c r="Q211" s="211"/>
      <c r="T211" s="211"/>
      <c r="W211" s="211"/>
      <c r="Z211" s="211"/>
      <c r="AC211" s="211"/>
      <c r="AF211" s="211"/>
    </row>
    <row r="212" ht="14.25" customHeight="1">
      <c r="E212" s="211"/>
      <c r="H212" s="211"/>
      <c r="K212" s="211"/>
      <c r="N212" s="211"/>
      <c r="Q212" s="211"/>
      <c r="T212" s="211"/>
      <c r="W212" s="211"/>
      <c r="Z212" s="211"/>
      <c r="AC212" s="211"/>
      <c r="AF212" s="211"/>
    </row>
    <row r="213" ht="14.25" customHeight="1">
      <c r="E213" s="211"/>
      <c r="H213" s="211"/>
      <c r="K213" s="211"/>
      <c r="N213" s="211"/>
      <c r="Q213" s="211"/>
      <c r="T213" s="211"/>
      <c r="W213" s="211"/>
      <c r="Z213" s="211"/>
      <c r="AC213" s="211"/>
      <c r="AF213" s="211"/>
    </row>
    <row r="214" ht="14.25" customHeight="1">
      <c r="E214" s="211"/>
      <c r="H214" s="211"/>
      <c r="K214" s="211"/>
      <c r="N214" s="211"/>
      <c r="Q214" s="211"/>
      <c r="T214" s="211"/>
      <c r="W214" s="211"/>
      <c r="Z214" s="211"/>
      <c r="AC214" s="211"/>
      <c r="AF214" s="211"/>
    </row>
    <row r="215" ht="14.25" customHeight="1">
      <c r="E215" s="211"/>
      <c r="H215" s="211"/>
      <c r="K215" s="211"/>
      <c r="N215" s="211"/>
      <c r="Q215" s="211"/>
      <c r="T215" s="211"/>
      <c r="W215" s="211"/>
      <c r="Z215" s="211"/>
      <c r="AC215" s="211"/>
      <c r="AF215" s="211"/>
    </row>
    <row r="216" ht="14.25" customHeight="1">
      <c r="E216" s="211"/>
      <c r="H216" s="211"/>
      <c r="K216" s="211"/>
      <c r="N216" s="211"/>
      <c r="Q216" s="211"/>
      <c r="T216" s="211"/>
      <c r="W216" s="211"/>
      <c r="Z216" s="211"/>
      <c r="AC216" s="211"/>
      <c r="AF216" s="211"/>
    </row>
    <row r="217" ht="14.25" customHeight="1">
      <c r="E217" s="211"/>
      <c r="H217" s="211"/>
      <c r="K217" s="211"/>
      <c r="N217" s="211"/>
      <c r="Q217" s="211"/>
      <c r="T217" s="211"/>
      <c r="W217" s="211"/>
      <c r="Z217" s="211"/>
      <c r="AC217" s="211"/>
      <c r="AF217" s="211"/>
    </row>
    <row r="218" ht="14.25" customHeight="1">
      <c r="E218" s="211"/>
      <c r="H218" s="211"/>
      <c r="K218" s="211"/>
      <c r="N218" s="211"/>
      <c r="Q218" s="211"/>
      <c r="T218" s="211"/>
      <c r="W218" s="211"/>
      <c r="Z218" s="211"/>
      <c r="AC218" s="211"/>
      <c r="AF218" s="211"/>
    </row>
    <row r="219" ht="14.25" customHeight="1">
      <c r="E219" s="211"/>
      <c r="H219" s="211"/>
      <c r="K219" s="211"/>
      <c r="N219" s="211"/>
      <c r="Q219" s="211"/>
      <c r="T219" s="211"/>
      <c r="W219" s="211"/>
      <c r="Z219" s="211"/>
      <c r="AC219" s="211"/>
      <c r="AF219" s="211"/>
    </row>
    <row r="220" ht="14.25" customHeight="1">
      <c r="E220" s="211"/>
      <c r="H220" s="211"/>
      <c r="K220" s="211"/>
      <c r="N220" s="211"/>
      <c r="Q220" s="211"/>
      <c r="T220" s="211"/>
      <c r="W220" s="211"/>
      <c r="Z220" s="211"/>
      <c r="AC220" s="211"/>
      <c r="AF220" s="211"/>
    </row>
    <row r="221" ht="14.25" customHeight="1">
      <c r="E221" s="211"/>
      <c r="H221" s="211"/>
      <c r="K221" s="211"/>
      <c r="N221" s="211"/>
      <c r="Q221" s="211"/>
      <c r="T221" s="211"/>
      <c r="W221" s="211"/>
      <c r="Z221" s="211"/>
      <c r="AC221" s="211"/>
      <c r="AF221" s="211"/>
    </row>
    <row r="222" ht="14.25" customHeight="1">
      <c r="E222" s="211"/>
      <c r="H222" s="211"/>
      <c r="K222" s="211"/>
      <c r="N222" s="211"/>
      <c r="Q222" s="211"/>
      <c r="T222" s="211"/>
      <c r="W222" s="211"/>
      <c r="Z222" s="211"/>
      <c r="AC222" s="211"/>
      <c r="AF222" s="211"/>
    </row>
    <row r="223" ht="14.25" customHeight="1">
      <c r="E223" s="211"/>
      <c r="H223" s="211"/>
      <c r="K223" s="211"/>
      <c r="N223" s="211"/>
      <c r="Q223" s="211"/>
      <c r="T223" s="211"/>
      <c r="W223" s="211"/>
      <c r="Z223" s="211"/>
      <c r="AC223" s="211"/>
      <c r="AF223" s="211"/>
    </row>
    <row r="224" ht="14.25" customHeight="1">
      <c r="E224" s="211"/>
      <c r="H224" s="211"/>
      <c r="K224" s="211"/>
      <c r="N224" s="211"/>
      <c r="Q224" s="211"/>
      <c r="T224" s="211"/>
      <c r="W224" s="211"/>
      <c r="Z224" s="211"/>
      <c r="AC224" s="211"/>
      <c r="AF224" s="211"/>
    </row>
    <row r="225" ht="14.25" customHeight="1">
      <c r="E225" s="211"/>
      <c r="H225" s="211"/>
      <c r="K225" s="211"/>
      <c r="N225" s="211"/>
      <c r="Q225" s="211"/>
      <c r="T225" s="211"/>
      <c r="W225" s="211"/>
      <c r="Z225" s="211"/>
      <c r="AC225" s="211"/>
      <c r="AF225" s="211"/>
    </row>
    <row r="226" ht="14.25" customHeight="1">
      <c r="E226" s="211"/>
      <c r="H226" s="211"/>
      <c r="K226" s="211"/>
      <c r="N226" s="211"/>
      <c r="Q226" s="211"/>
      <c r="T226" s="211"/>
      <c r="W226" s="211"/>
      <c r="Z226" s="211"/>
      <c r="AC226" s="211"/>
      <c r="AF226" s="211"/>
    </row>
    <row r="227" ht="14.25" customHeight="1">
      <c r="E227" s="211"/>
      <c r="H227" s="211"/>
      <c r="K227" s="211"/>
      <c r="N227" s="211"/>
      <c r="Q227" s="211"/>
      <c r="T227" s="211"/>
      <c r="W227" s="211"/>
      <c r="Z227" s="211"/>
      <c r="AC227" s="211"/>
      <c r="AF227" s="211"/>
    </row>
    <row r="228" ht="14.25" customHeight="1">
      <c r="E228" s="211"/>
      <c r="H228" s="211"/>
      <c r="K228" s="211"/>
      <c r="N228" s="211"/>
      <c r="Q228" s="211"/>
      <c r="T228" s="211"/>
      <c r="W228" s="211"/>
      <c r="Z228" s="211"/>
      <c r="AC228" s="211"/>
      <c r="AF228" s="211"/>
    </row>
    <row r="229" ht="14.25" customHeight="1">
      <c r="E229" s="211"/>
      <c r="H229" s="211"/>
      <c r="K229" s="211"/>
      <c r="N229" s="211"/>
      <c r="Q229" s="211"/>
      <c r="T229" s="211"/>
      <c r="W229" s="211"/>
      <c r="Z229" s="211"/>
      <c r="AC229" s="211"/>
      <c r="AF229" s="211"/>
    </row>
    <row r="230" ht="14.25" customHeight="1">
      <c r="E230" s="211"/>
      <c r="H230" s="211"/>
      <c r="K230" s="211"/>
      <c r="N230" s="211"/>
      <c r="Q230" s="211"/>
      <c r="T230" s="211"/>
      <c r="W230" s="211"/>
      <c r="Z230" s="211"/>
      <c r="AC230" s="211"/>
      <c r="AF230" s="211"/>
    </row>
    <row r="231" ht="14.25" customHeight="1">
      <c r="E231" s="211"/>
      <c r="H231" s="211"/>
      <c r="K231" s="211"/>
      <c r="N231" s="211"/>
      <c r="Q231" s="211"/>
      <c r="T231" s="211"/>
      <c r="W231" s="211"/>
      <c r="Z231" s="211"/>
      <c r="AC231" s="211"/>
      <c r="AF231" s="211"/>
    </row>
    <row r="232" ht="14.25" customHeight="1">
      <c r="E232" s="211"/>
      <c r="H232" s="211"/>
      <c r="K232" s="211"/>
      <c r="N232" s="211"/>
      <c r="Q232" s="211"/>
      <c r="T232" s="211"/>
      <c r="W232" s="211"/>
      <c r="Z232" s="211"/>
      <c r="AC232" s="211"/>
      <c r="AF232" s="211"/>
    </row>
    <row r="233" ht="14.25" customHeight="1">
      <c r="E233" s="211"/>
      <c r="H233" s="211"/>
      <c r="K233" s="211"/>
      <c r="N233" s="211"/>
      <c r="Q233" s="211"/>
      <c r="T233" s="211"/>
      <c r="W233" s="211"/>
      <c r="Z233" s="211"/>
      <c r="AC233" s="211"/>
      <c r="AF233" s="211"/>
    </row>
    <row r="234" ht="14.25" customHeight="1">
      <c r="E234" s="211"/>
      <c r="H234" s="211"/>
      <c r="K234" s="211"/>
      <c r="N234" s="211"/>
      <c r="Q234" s="211"/>
      <c r="T234" s="211"/>
      <c r="W234" s="211"/>
      <c r="Z234" s="211"/>
      <c r="AC234" s="211"/>
      <c r="AF234" s="211"/>
    </row>
    <row r="235" ht="14.25" customHeight="1">
      <c r="E235" s="211"/>
      <c r="H235" s="211"/>
      <c r="K235" s="211"/>
      <c r="N235" s="211"/>
      <c r="Q235" s="211"/>
      <c r="T235" s="211"/>
      <c r="W235" s="211"/>
      <c r="Z235" s="211"/>
      <c r="AC235" s="211"/>
      <c r="AF235" s="211"/>
    </row>
    <row r="236" ht="14.25" customHeight="1">
      <c r="E236" s="211"/>
      <c r="H236" s="211"/>
      <c r="K236" s="211"/>
      <c r="N236" s="211"/>
      <c r="Q236" s="211"/>
      <c r="T236" s="211"/>
      <c r="W236" s="211"/>
      <c r="Z236" s="211"/>
      <c r="AC236" s="211"/>
      <c r="AF236" s="211"/>
    </row>
    <row r="237" ht="14.25" customHeight="1">
      <c r="E237" s="211"/>
      <c r="H237" s="211"/>
      <c r="K237" s="211"/>
      <c r="N237" s="211"/>
      <c r="Q237" s="211"/>
      <c r="T237" s="211"/>
      <c r="W237" s="211"/>
      <c r="Z237" s="211"/>
      <c r="AC237" s="211"/>
      <c r="AF237" s="211"/>
    </row>
    <row r="238" ht="14.25" customHeight="1">
      <c r="E238" s="211"/>
      <c r="H238" s="211"/>
      <c r="K238" s="211"/>
      <c r="N238" s="211"/>
      <c r="Q238" s="211"/>
      <c r="T238" s="211"/>
      <c r="W238" s="211"/>
      <c r="Z238" s="211"/>
      <c r="AC238" s="211"/>
      <c r="AF238" s="211"/>
    </row>
    <row r="239" ht="14.25" customHeight="1">
      <c r="E239" s="211"/>
      <c r="H239" s="211"/>
      <c r="K239" s="211"/>
      <c r="N239" s="211"/>
      <c r="Q239" s="211"/>
      <c r="T239" s="211"/>
      <c r="W239" s="211"/>
      <c r="Z239" s="211"/>
      <c r="AC239" s="211"/>
      <c r="AF239" s="211"/>
    </row>
    <row r="240" ht="14.25" customHeight="1">
      <c r="E240" s="211"/>
      <c r="H240" s="211"/>
      <c r="K240" s="211"/>
      <c r="N240" s="211"/>
      <c r="Q240" s="211"/>
      <c r="T240" s="211"/>
      <c r="W240" s="211"/>
      <c r="Z240" s="211"/>
      <c r="AC240" s="211"/>
      <c r="AF240" s="211"/>
    </row>
    <row r="241" ht="14.25" customHeight="1">
      <c r="E241" s="211"/>
      <c r="H241" s="211"/>
      <c r="K241" s="211"/>
      <c r="N241" s="211"/>
      <c r="Q241" s="211"/>
      <c r="T241" s="211"/>
      <c r="W241" s="211"/>
      <c r="Z241" s="211"/>
      <c r="AC241" s="211"/>
      <c r="AF241" s="211"/>
    </row>
    <row r="242" ht="14.25" customHeight="1">
      <c r="E242" s="211"/>
      <c r="H242" s="211"/>
      <c r="K242" s="211"/>
      <c r="N242" s="211"/>
      <c r="Q242" s="211"/>
      <c r="T242" s="211"/>
      <c r="W242" s="211"/>
      <c r="Z242" s="211"/>
      <c r="AC242" s="211"/>
      <c r="AF242" s="211"/>
    </row>
    <row r="243" ht="14.25" customHeight="1">
      <c r="E243" s="211"/>
      <c r="H243" s="211"/>
      <c r="K243" s="211"/>
      <c r="N243" s="211"/>
      <c r="Q243" s="211"/>
      <c r="T243" s="211"/>
      <c r="W243" s="211"/>
      <c r="Z243" s="211"/>
      <c r="AC243" s="211"/>
      <c r="AF243" s="211"/>
    </row>
    <row r="244" ht="14.25" customHeight="1">
      <c r="E244" s="211"/>
      <c r="H244" s="211"/>
      <c r="K244" s="211"/>
      <c r="N244" s="211"/>
      <c r="Q244" s="211"/>
      <c r="T244" s="211"/>
      <c r="W244" s="211"/>
      <c r="Z244" s="211"/>
      <c r="AC244" s="211"/>
      <c r="AF244" s="211"/>
    </row>
    <row r="245" ht="14.25" customHeight="1">
      <c r="E245" s="211"/>
      <c r="H245" s="211"/>
      <c r="K245" s="211"/>
      <c r="N245" s="211"/>
      <c r="Q245" s="211"/>
      <c r="T245" s="211"/>
      <c r="W245" s="211"/>
      <c r="Z245" s="211"/>
      <c r="AC245" s="211"/>
      <c r="AF245" s="211"/>
    </row>
    <row r="246" ht="14.25" customHeight="1">
      <c r="E246" s="211"/>
      <c r="H246" s="211"/>
      <c r="K246" s="211"/>
      <c r="N246" s="211"/>
      <c r="Q246" s="211"/>
      <c r="T246" s="211"/>
      <c r="W246" s="211"/>
      <c r="Z246" s="211"/>
      <c r="AC246" s="211"/>
      <c r="AF246" s="211"/>
    </row>
    <row r="247" ht="14.25" customHeight="1">
      <c r="E247" s="211"/>
      <c r="H247" s="211"/>
      <c r="K247" s="211"/>
      <c r="N247" s="211"/>
      <c r="Q247" s="211"/>
      <c r="T247" s="211"/>
      <c r="W247" s="211"/>
      <c r="Z247" s="211"/>
      <c r="AC247" s="211"/>
      <c r="AF247" s="211"/>
    </row>
    <row r="248" ht="14.25" customHeight="1">
      <c r="E248" s="211"/>
      <c r="H248" s="211"/>
      <c r="K248" s="211"/>
      <c r="N248" s="211"/>
      <c r="Q248" s="211"/>
      <c r="T248" s="211"/>
      <c r="W248" s="211"/>
      <c r="Z248" s="211"/>
      <c r="AC248" s="211"/>
      <c r="AF248" s="211"/>
    </row>
    <row r="249" ht="14.25" customHeight="1">
      <c r="E249" s="211"/>
      <c r="H249" s="211"/>
      <c r="K249" s="211"/>
      <c r="N249" s="211"/>
      <c r="Q249" s="211"/>
      <c r="T249" s="211"/>
      <c r="W249" s="211"/>
      <c r="Z249" s="211"/>
      <c r="AC249" s="211"/>
      <c r="AF249" s="211"/>
    </row>
    <row r="250" ht="14.25" customHeight="1">
      <c r="E250" s="211"/>
      <c r="H250" s="211"/>
      <c r="K250" s="211"/>
      <c r="N250" s="211"/>
      <c r="Q250" s="211"/>
      <c r="T250" s="211"/>
      <c r="W250" s="211"/>
      <c r="Z250" s="211"/>
      <c r="AC250" s="211"/>
      <c r="AF250" s="211"/>
    </row>
    <row r="251" ht="14.25" customHeight="1">
      <c r="E251" s="211"/>
      <c r="H251" s="211"/>
      <c r="K251" s="211"/>
      <c r="N251" s="211"/>
      <c r="Q251" s="211"/>
      <c r="T251" s="211"/>
      <c r="W251" s="211"/>
      <c r="Z251" s="211"/>
      <c r="AC251" s="211"/>
      <c r="AF251" s="211"/>
    </row>
    <row r="252" ht="14.25" customHeight="1">
      <c r="E252" s="211"/>
      <c r="H252" s="211"/>
      <c r="K252" s="211"/>
      <c r="N252" s="211"/>
      <c r="Q252" s="211"/>
      <c r="T252" s="211"/>
      <c r="W252" s="211"/>
      <c r="Z252" s="211"/>
      <c r="AC252" s="211"/>
      <c r="AF252" s="211"/>
    </row>
    <row r="253" ht="14.25" customHeight="1">
      <c r="E253" s="211"/>
      <c r="H253" s="211"/>
      <c r="K253" s="211"/>
      <c r="N253" s="211"/>
      <c r="Q253" s="211"/>
      <c r="T253" s="211"/>
      <c r="W253" s="211"/>
      <c r="Z253" s="211"/>
      <c r="AC253" s="211"/>
      <c r="AF253" s="211"/>
    </row>
    <row r="254" ht="14.25" customHeight="1">
      <c r="E254" s="211"/>
      <c r="H254" s="211"/>
      <c r="K254" s="211"/>
      <c r="N254" s="211"/>
      <c r="Q254" s="211"/>
      <c r="T254" s="211"/>
      <c r="W254" s="211"/>
      <c r="Z254" s="211"/>
      <c r="AC254" s="211"/>
      <c r="AF254" s="211"/>
    </row>
    <row r="255" ht="14.25" customHeight="1">
      <c r="E255" s="211"/>
      <c r="H255" s="211"/>
      <c r="K255" s="211"/>
      <c r="N255" s="211"/>
      <c r="Q255" s="211"/>
      <c r="T255" s="211"/>
      <c r="W255" s="211"/>
      <c r="Z255" s="211"/>
      <c r="AC255" s="211"/>
      <c r="AF255" s="211"/>
    </row>
    <row r="256" ht="14.25" customHeight="1">
      <c r="E256" s="211"/>
      <c r="H256" s="211"/>
      <c r="K256" s="211"/>
      <c r="N256" s="211"/>
      <c r="Q256" s="211"/>
      <c r="T256" s="211"/>
      <c r="W256" s="211"/>
      <c r="Z256" s="211"/>
      <c r="AC256" s="211"/>
      <c r="AF256" s="211"/>
    </row>
    <row r="257" ht="14.25" customHeight="1">
      <c r="E257" s="211"/>
      <c r="H257" s="211"/>
      <c r="K257" s="211"/>
      <c r="N257" s="211"/>
      <c r="Q257" s="211"/>
      <c r="T257" s="211"/>
      <c r="W257" s="211"/>
      <c r="Z257" s="211"/>
      <c r="AC257" s="211"/>
      <c r="AF257" s="211"/>
    </row>
    <row r="258" ht="14.25" customHeight="1">
      <c r="E258" s="211"/>
      <c r="H258" s="211"/>
      <c r="K258" s="211"/>
      <c r="N258" s="211"/>
      <c r="Q258" s="211"/>
      <c r="T258" s="211"/>
      <c r="W258" s="211"/>
      <c r="Z258" s="211"/>
      <c r="AC258" s="211"/>
      <c r="AF258" s="211"/>
    </row>
    <row r="259" ht="14.25" customHeight="1">
      <c r="E259" s="211"/>
      <c r="H259" s="211"/>
      <c r="K259" s="211"/>
      <c r="N259" s="211"/>
      <c r="Q259" s="211"/>
      <c r="T259" s="211"/>
      <c r="W259" s="211"/>
      <c r="Z259" s="211"/>
      <c r="AC259" s="211"/>
      <c r="AF259" s="211"/>
    </row>
    <row r="260" ht="14.25" customHeight="1">
      <c r="E260" s="211"/>
      <c r="H260" s="211"/>
      <c r="K260" s="211"/>
      <c r="N260" s="211"/>
      <c r="Q260" s="211"/>
      <c r="T260" s="211"/>
      <c r="W260" s="211"/>
      <c r="Z260" s="211"/>
      <c r="AC260" s="211"/>
      <c r="AF260" s="211"/>
    </row>
    <row r="261" ht="14.25" customHeight="1">
      <c r="E261" s="211"/>
      <c r="H261" s="211"/>
      <c r="K261" s="211"/>
      <c r="N261" s="211"/>
      <c r="Q261" s="211"/>
      <c r="T261" s="211"/>
      <c r="W261" s="211"/>
      <c r="Z261" s="211"/>
      <c r="AC261" s="211"/>
      <c r="AF261" s="211"/>
    </row>
    <row r="262" ht="14.25" customHeight="1">
      <c r="E262" s="211"/>
      <c r="H262" s="211"/>
      <c r="K262" s="211"/>
      <c r="N262" s="211"/>
      <c r="Q262" s="211"/>
      <c r="T262" s="211"/>
      <c r="W262" s="211"/>
      <c r="Z262" s="211"/>
      <c r="AC262" s="211"/>
      <c r="AF262" s="211"/>
    </row>
    <row r="263" ht="14.25" customHeight="1">
      <c r="E263" s="211"/>
      <c r="H263" s="211"/>
      <c r="K263" s="211"/>
      <c r="N263" s="211"/>
      <c r="Q263" s="211"/>
      <c r="T263" s="211"/>
      <c r="W263" s="211"/>
      <c r="Z263" s="211"/>
      <c r="AC263" s="211"/>
      <c r="AF263" s="211"/>
    </row>
    <row r="264" ht="14.25" customHeight="1">
      <c r="E264" s="211"/>
      <c r="H264" s="211"/>
      <c r="K264" s="211"/>
      <c r="N264" s="211"/>
      <c r="Q264" s="211"/>
      <c r="T264" s="211"/>
      <c r="W264" s="211"/>
      <c r="Z264" s="211"/>
      <c r="AC264" s="211"/>
      <c r="AF264" s="211"/>
    </row>
    <row r="265" ht="14.25" customHeight="1">
      <c r="E265" s="211"/>
      <c r="H265" s="211"/>
      <c r="K265" s="211"/>
      <c r="N265" s="211"/>
      <c r="Q265" s="211"/>
      <c r="T265" s="211"/>
      <c r="W265" s="211"/>
      <c r="Z265" s="211"/>
      <c r="AC265" s="211"/>
      <c r="AF265" s="211"/>
    </row>
    <row r="266" ht="14.25" customHeight="1">
      <c r="E266" s="211"/>
      <c r="H266" s="211"/>
      <c r="K266" s="211"/>
      <c r="N266" s="211"/>
      <c r="Q266" s="211"/>
      <c r="T266" s="211"/>
      <c r="W266" s="211"/>
      <c r="Z266" s="211"/>
      <c r="AC266" s="211"/>
      <c r="AF266" s="211"/>
    </row>
    <row r="267" ht="14.25" customHeight="1">
      <c r="E267" s="211"/>
      <c r="H267" s="211"/>
      <c r="K267" s="211"/>
      <c r="N267" s="211"/>
      <c r="Q267" s="211"/>
      <c r="T267" s="211"/>
      <c r="W267" s="211"/>
      <c r="Z267" s="211"/>
      <c r="AC267" s="211"/>
      <c r="AF267" s="211"/>
    </row>
    <row r="268" ht="14.25" customHeight="1">
      <c r="E268" s="211"/>
      <c r="H268" s="211"/>
      <c r="K268" s="211"/>
      <c r="N268" s="211"/>
      <c r="Q268" s="211"/>
      <c r="T268" s="211"/>
      <c r="W268" s="211"/>
      <c r="Z268" s="211"/>
      <c r="AC268" s="211"/>
      <c r="AF268" s="211"/>
    </row>
    <row r="269" ht="14.25" customHeight="1">
      <c r="E269" s="211"/>
      <c r="H269" s="211"/>
      <c r="K269" s="211"/>
      <c r="N269" s="211"/>
      <c r="Q269" s="211"/>
      <c r="T269" s="211"/>
      <c r="W269" s="211"/>
      <c r="Z269" s="211"/>
      <c r="AC269" s="211"/>
      <c r="AF269" s="211"/>
    </row>
    <row r="270" ht="14.25" customHeight="1">
      <c r="E270" s="211"/>
      <c r="H270" s="211"/>
      <c r="K270" s="211"/>
      <c r="N270" s="211"/>
      <c r="Q270" s="211"/>
      <c r="T270" s="211"/>
      <c r="W270" s="211"/>
      <c r="Z270" s="211"/>
      <c r="AC270" s="211"/>
      <c r="AF270" s="211"/>
    </row>
    <row r="271" ht="14.25" customHeight="1">
      <c r="E271" s="211"/>
      <c r="H271" s="211"/>
      <c r="K271" s="211"/>
      <c r="N271" s="211"/>
      <c r="Q271" s="211"/>
      <c r="T271" s="211"/>
      <c r="W271" s="211"/>
      <c r="Z271" s="211"/>
      <c r="AC271" s="211"/>
      <c r="AF271" s="211"/>
    </row>
    <row r="272" ht="14.25" customHeight="1">
      <c r="E272" s="211"/>
      <c r="H272" s="211"/>
      <c r="K272" s="211"/>
      <c r="N272" s="211"/>
      <c r="Q272" s="211"/>
      <c r="T272" s="211"/>
      <c r="W272" s="211"/>
      <c r="Z272" s="211"/>
      <c r="AC272" s="211"/>
      <c r="AF272" s="211"/>
    </row>
    <row r="273" ht="14.25" customHeight="1">
      <c r="E273" s="211"/>
      <c r="H273" s="211"/>
      <c r="K273" s="211"/>
      <c r="N273" s="211"/>
      <c r="Q273" s="211"/>
      <c r="T273" s="211"/>
      <c r="W273" s="211"/>
      <c r="Z273" s="211"/>
      <c r="AC273" s="211"/>
      <c r="AF273" s="211"/>
    </row>
    <row r="274" ht="14.25" customHeight="1">
      <c r="E274" s="211"/>
      <c r="H274" s="211"/>
      <c r="K274" s="211"/>
      <c r="N274" s="211"/>
      <c r="Q274" s="211"/>
      <c r="T274" s="211"/>
      <c r="W274" s="211"/>
      <c r="Z274" s="211"/>
      <c r="AC274" s="211"/>
      <c r="AF274" s="211"/>
    </row>
    <row r="275" ht="14.25" customHeight="1">
      <c r="E275" s="211"/>
      <c r="H275" s="211"/>
      <c r="K275" s="211"/>
      <c r="N275" s="211"/>
      <c r="Q275" s="211"/>
      <c r="T275" s="211"/>
      <c r="W275" s="211"/>
      <c r="Z275" s="211"/>
      <c r="AC275" s="211"/>
      <c r="AF275" s="211"/>
    </row>
    <row r="276" ht="14.25" customHeight="1">
      <c r="E276" s="211"/>
      <c r="H276" s="211"/>
      <c r="K276" s="211"/>
      <c r="N276" s="211"/>
      <c r="Q276" s="211"/>
      <c r="T276" s="211"/>
      <c r="W276" s="211"/>
      <c r="Z276" s="211"/>
      <c r="AC276" s="211"/>
      <c r="AF276" s="211"/>
    </row>
    <row r="277" ht="14.25" customHeight="1">
      <c r="E277" s="211"/>
      <c r="H277" s="211"/>
      <c r="K277" s="211"/>
      <c r="N277" s="211"/>
      <c r="Q277" s="211"/>
      <c r="T277" s="211"/>
      <c r="W277" s="211"/>
      <c r="Z277" s="211"/>
      <c r="AC277" s="211"/>
      <c r="AF277" s="211"/>
    </row>
    <row r="278" ht="14.25" customHeight="1">
      <c r="E278" s="211"/>
      <c r="H278" s="211"/>
      <c r="K278" s="211"/>
      <c r="N278" s="211"/>
      <c r="Q278" s="211"/>
      <c r="T278" s="211"/>
      <c r="W278" s="211"/>
      <c r="Z278" s="211"/>
      <c r="AC278" s="211"/>
      <c r="AF278" s="211"/>
    </row>
    <row r="279" ht="14.25" customHeight="1">
      <c r="E279" s="211"/>
      <c r="H279" s="211"/>
      <c r="K279" s="211"/>
      <c r="N279" s="211"/>
      <c r="Q279" s="211"/>
      <c r="T279" s="211"/>
      <c r="W279" s="211"/>
      <c r="Z279" s="211"/>
      <c r="AC279" s="211"/>
      <c r="AF279" s="211"/>
    </row>
    <row r="280" ht="14.25" customHeight="1">
      <c r="E280" s="211"/>
      <c r="H280" s="211"/>
      <c r="K280" s="211"/>
      <c r="N280" s="211"/>
      <c r="Q280" s="211"/>
      <c r="T280" s="211"/>
      <c r="W280" s="211"/>
      <c r="Z280" s="211"/>
      <c r="AC280" s="211"/>
      <c r="AF280" s="211"/>
    </row>
    <row r="281" ht="14.25" customHeight="1">
      <c r="E281" s="211"/>
      <c r="H281" s="211"/>
      <c r="K281" s="211"/>
      <c r="N281" s="211"/>
      <c r="Q281" s="211"/>
      <c r="T281" s="211"/>
      <c r="W281" s="211"/>
      <c r="Z281" s="211"/>
      <c r="AC281" s="211"/>
      <c r="AF281" s="211"/>
    </row>
    <row r="282" ht="14.25" customHeight="1">
      <c r="E282" s="211"/>
      <c r="H282" s="211"/>
      <c r="K282" s="211"/>
      <c r="N282" s="211"/>
      <c r="Q282" s="211"/>
      <c r="T282" s="211"/>
      <c r="W282" s="211"/>
      <c r="Z282" s="211"/>
      <c r="AC282" s="211"/>
      <c r="AF282" s="211"/>
    </row>
    <row r="283" ht="14.25" customHeight="1">
      <c r="E283" s="211"/>
      <c r="H283" s="211"/>
      <c r="K283" s="211"/>
      <c r="N283" s="211"/>
      <c r="Q283" s="211"/>
      <c r="T283" s="211"/>
      <c r="W283" s="211"/>
      <c r="Z283" s="211"/>
      <c r="AC283" s="211"/>
      <c r="AF283" s="211"/>
    </row>
    <row r="284" ht="14.25" customHeight="1">
      <c r="E284" s="211"/>
      <c r="H284" s="211"/>
      <c r="K284" s="211"/>
      <c r="N284" s="211"/>
      <c r="Q284" s="211"/>
      <c r="T284" s="211"/>
      <c r="W284" s="211"/>
      <c r="Z284" s="211"/>
      <c r="AC284" s="211"/>
      <c r="AF284" s="211"/>
    </row>
    <row r="285" ht="14.25" customHeight="1">
      <c r="E285" s="211"/>
      <c r="H285" s="211"/>
      <c r="K285" s="211"/>
      <c r="N285" s="211"/>
      <c r="Q285" s="211"/>
      <c r="T285" s="211"/>
      <c r="W285" s="211"/>
      <c r="Z285" s="211"/>
      <c r="AC285" s="211"/>
      <c r="AF285" s="211"/>
    </row>
    <row r="286" ht="14.25" customHeight="1">
      <c r="E286" s="211"/>
      <c r="H286" s="211"/>
      <c r="K286" s="211"/>
      <c r="N286" s="211"/>
      <c r="Q286" s="211"/>
      <c r="T286" s="211"/>
      <c r="W286" s="211"/>
      <c r="Z286" s="211"/>
      <c r="AC286" s="211"/>
      <c r="AF286" s="211"/>
    </row>
    <row r="287" ht="14.25" customHeight="1">
      <c r="E287" s="211"/>
      <c r="H287" s="211"/>
      <c r="K287" s="211"/>
      <c r="N287" s="211"/>
      <c r="Q287" s="211"/>
      <c r="T287" s="211"/>
      <c r="W287" s="211"/>
      <c r="Z287" s="211"/>
      <c r="AC287" s="211"/>
      <c r="AF287" s="211"/>
    </row>
    <row r="288" ht="14.25" customHeight="1">
      <c r="E288" s="211"/>
      <c r="H288" s="211"/>
      <c r="K288" s="211"/>
      <c r="N288" s="211"/>
      <c r="Q288" s="211"/>
      <c r="T288" s="211"/>
      <c r="W288" s="211"/>
      <c r="Z288" s="211"/>
      <c r="AC288" s="211"/>
      <c r="AF288" s="211"/>
    </row>
    <row r="289" ht="14.25" customHeight="1">
      <c r="E289" s="211"/>
      <c r="H289" s="211"/>
      <c r="K289" s="211"/>
      <c r="N289" s="211"/>
      <c r="Q289" s="211"/>
      <c r="T289" s="211"/>
      <c r="W289" s="211"/>
      <c r="Z289" s="211"/>
      <c r="AC289" s="211"/>
      <c r="AF289" s="211"/>
    </row>
    <row r="290" ht="14.25" customHeight="1">
      <c r="E290" s="211"/>
      <c r="H290" s="211"/>
      <c r="K290" s="211"/>
      <c r="N290" s="211"/>
      <c r="Q290" s="211"/>
      <c r="T290" s="211"/>
      <c r="W290" s="211"/>
      <c r="Z290" s="211"/>
      <c r="AC290" s="211"/>
      <c r="AF290" s="211"/>
    </row>
    <row r="291" ht="14.25" customHeight="1">
      <c r="E291" s="211"/>
      <c r="H291" s="211"/>
      <c r="K291" s="211"/>
      <c r="N291" s="211"/>
      <c r="Q291" s="211"/>
      <c r="T291" s="211"/>
      <c r="W291" s="211"/>
      <c r="Z291" s="211"/>
      <c r="AC291" s="211"/>
      <c r="AF291" s="211"/>
    </row>
    <row r="292" ht="14.25" customHeight="1">
      <c r="E292" s="211"/>
      <c r="H292" s="211"/>
      <c r="K292" s="211"/>
      <c r="N292" s="211"/>
      <c r="Q292" s="211"/>
      <c r="T292" s="211"/>
      <c r="W292" s="211"/>
      <c r="Z292" s="211"/>
      <c r="AC292" s="211"/>
      <c r="AF292" s="211"/>
    </row>
    <row r="293" ht="14.25" customHeight="1">
      <c r="E293" s="211"/>
      <c r="H293" s="211"/>
      <c r="K293" s="211"/>
      <c r="N293" s="211"/>
      <c r="Q293" s="211"/>
      <c r="T293" s="211"/>
      <c r="W293" s="211"/>
      <c r="Z293" s="211"/>
      <c r="AC293" s="211"/>
      <c r="AF293" s="211"/>
    </row>
    <row r="294" ht="14.25" customHeight="1">
      <c r="E294" s="211"/>
      <c r="H294" s="211"/>
      <c r="K294" s="211"/>
      <c r="N294" s="211"/>
      <c r="Q294" s="211"/>
      <c r="T294" s="211"/>
      <c r="W294" s="211"/>
      <c r="Z294" s="211"/>
      <c r="AC294" s="211"/>
      <c r="AF294" s="211"/>
    </row>
    <row r="295" ht="14.25" customHeight="1">
      <c r="E295" s="211"/>
      <c r="H295" s="211"/>
      <c r="K295" s="211"/>
      <c r="N295" s="211"/>
      <c r="Q295" s="211"/>
      <c r="T295" s="211"/>
      <c r="W295" s="211"/>
      <c r="Z295" s="211"/>
      <c r="AC295" s="211"/>
      <c r="AF295" s="211"/>
    </row>
    <row r="296" ht="14.25" customHeight="1">
      <c r="E296" s="211"/>
      <c r="H296" s="211"/>
      <c r="K296" s="211"/>
      <c r="N296" s="211"/>
      <c r="Q296" s="211"/>
      <c r="T296" s="211"/>
      <c r="W296" s="211"/>
      <c r="Z296" s="211"/>
      <c r="AC296" s="211"/>
      <c r="AF296" s="211"/>
    </row>
    <row r="297" ht="14.25" customHeight="1">
      <c r="E297" s="211"/>
      <c r="H297" s="211"/>
      <c r="K297" s="211"/>
      <c r="N297" s="211"/>
      <c r="Q297" s="211"/>
      <c r="T297" s="211"/>
      <c r="W297" s="211"/>
      <c r="Z297" s="211"/>
      <c r="AC297" s="211"/>
      <c r="AF297" s="211"/>
    </row>
    <row r="298" ht="14.25" customHeight="1">
      <c r="E298" s="211"/>
      <c r="H298" s="211"/>
      <c r="K298" s="211"/>
      <c r="N298" s="211"/>
      <c r="Q298" s="211"/>
      <c r="T298" s="211"/>
      <c r="W298" s="211"/>
      <c r="Z298" s="211"/>
      <c r="AC298" s="211"/>
      <c r="AF298" s="211"/>
    </row>
    <row r="299" ht="14.25" customHeight="1">
      <c r="E299" s="211"/>
      <c r="H299" s="211"/>
      <c r="K299" s="211"/>
      <c r="N299" s="211"/>
      <c r="Q299" s="211"/>
      <c r="T299" s="211"/>
      <c r="W299" s="211"/>
      <c r="Z299" s="211"/>
      <c r="AC299" s="211"/>
      <c r="AF299" s="211"/>
    </row>
    <row r="300" ht="14.25" customHeight="1">
      <c r="E300" s="211"/>
      <c r="H300" s="211"/>
      <c r="K300" s="211"/>
      <c r="N300" s="211"/>
      <c r="Q300" s="211"/>
      <c r="T300" s="211"/>
      <c r="W300" s="211"/>
      <c r="Z300" s="211"/>
      <c r="AC300" s="211"/>
      <c r="AF300" s="211"/>
    </row>
    <row r="301" ht="14.25" customHeight="1">
      <c r="E301" s="211"/>
      <c r="H301" s="211"/>
      <c r="K301" s="211"/>
      <c r="N301" s="211"/>
      <c r="Q301" s="211"/>
      <c r="T301" s="211"/>
      <c r="W301" s="211"/>
      <c r="Z301" s="211"/>
      <c r="AC301" s="211"/>
      <c r="AF301" s="211"/>
    </row>
    <row r="302" ht="14.25" customHeight="1">
      <c r="E302" s="211"/>
      <c r="H302" s="211"/>
      <c r="K302" s="211"/>
      <c r="N302" s="211"/>
      <c r="Q302" s="211"/>
      <c r="T302" s="211"/>
      <c r="W302" s="211"/>
      <c r="Z302" s="211"/>
      <c r="AC302" s="211"/>
      <c r="AF302" s="211"/>
    </row>
    <row r="303" ht="14.25" customHeight="1">
      <c r="E303" s="211"/>
      <c r="H303" s="211"/>
      <c r="K303" s="211"/>
      <c r="N303" s="211"/>
      <c r="Q303" s="211"/>
      <c r="T303" s="211"/>
      <c r="W303" s="211"/>
      <c r="Z303" s="211"/>
      <c r="AC303" s="211"/>
      <c r="AF303" s="211"/>
    </row>
    <row r="304" ht="14.25" customHeight="1">
      <c r="E304" s="211"/>
      <c r="H304" s="211"/>
      <c r="K304" s="211"/>
      <c r="N304" s="211"/>
      <c r="Q304" s="211"/>
      <c r="T304" s="211"/>
      <c r="W304" s="211"/>
      <c r="Z304" s="211"/>
      <c r="AC304" s="211"/>
      <c r="AF304" s="211"/>
    </row>
    <row r="305" ht="14.25" customHeight="1">
      <c r="E305" s="211"/>
      <c r="H305" s="211"/>
      <c r="K305" s="211"/>
      <c r="N305" s="211"/>
      <c r="Q305" s="211"/>
      <c r="T305" s="211"/>
      <c r="W305" s="211"/>
      <c r="Z305" s="211"/>
      <c r="AC305" s="211"/>
      <c r="AF305" s="211"/>
    </row>
    <row r="306" ht="14.25" customHeight="1">
      <c r="E306" s="211"/>
      <c r="H306" s="211"/>
      <c r="K306" s="211"/>
      <c r="N306" s="211"/>
      <c r="Q306" s="211"/>
      <c r="T306" s="211"/>
      <c r="W306" s="211"/>
      <c r="Z306" s="211"/>
      <c r="AC306" s="211"/>
      <c r="AF306" s="211"/>
    </row>
    <row r="307" ht="14.25" customHeight="1">
      <c r="E307" s="211"/>
      <c r="H307" s="211"/>
      <c r="K307" s="211"/>
      <c r="N307" s="211"/>
      <c r="Q307" s="211"/>
      <c r="T307" s="211"/>
      <c r="W307" s="211"/>
      <c r="Z307" s="211"/>
      <c r="AC307" s="211"/>
      <c r="AF307" s="211"/>
    </row>
    <row r="308" ht="14.25" customHeight="1">
      <c r="E308" s="211"/>
      <c r="H308" s="211"/>
      <c r="K308" s="211"/>
      <c r="N308" s="211"/>
      <c r="Q308" s="211"/>
      <c r="T308" s="211"/>
      <c r="W308" s="211"/>
      <c r="Z308" s="211"/>
      <c r="AC308" s="211"/>
      <c r="AF308" s="211"/>
    </row>
    <row r="309" ht="14.25" customHeight="1">
      <c r="E309" s="211"/>
      <c r="H309" s="211"/>
      <c r="K309" s="211"/>
      <c r="N309" s="211"/>
      <c r="Q309" s="211"/>
      <c r="T309" s="211"/>
      <c r="W309" s="211"/>
      <c r="Z309" s="211"/>
      <c r="AC309" s="211"/>
      <c r="AF309" s="211"/>
    </row>
    <row r="310" ht="14.25" customHeight="1">
      <c r="E310" s="211"/>
      <c r="H310" s="211"/>
      <c r="K310" s="211"/>
      <c r="N310" s="211"/>
      <c r="Q310" s="211"/>
      <c r="T310" s="211"/>
      <c r="W310" s="211"/>
      <c r="Z310" s="211"/>
      <c r="AC310" s="211"/>
      <c r="AF310" s="211"/>
    </row>
    <row r="311" ht="14.25" customHeight="1">
      <c r="E311" s="211"/>
      <c r="H311" s="211"/>
      <c r="K311" s="211"/>
      <c r="N311" s="211"/>
      <c r="Q311" s="211"/>
      <c r="T311" s="211"/>
      <c r="W311" s="211"/>
      <c r="Z311" s="211"/>
      <c r="AC311" s="211"/>
      <c r="AF311" s="211"/>
    </row>
    <row r="312" ht="14.25" customHeight="1">
      <c r="E312" s="211"/>
      <c r="H312" s="211"/>
      <c r="K312" s="211"/>
      <c r="N312" s="211"/>
      <c r="Q312" s="211"/>
      <c r="T312" s="211"/>
      <c r="W312" s="211"/>
      <c r="Z312" s="211"/>
      <c r="AC312" s="211"/>
      <c r="AF312" s="211"/>
    </row>
    <row r="313" ht="14.25" customHeight="1">
      <c r="E313" s="211"/>
      <c r="H313" s="211"/>
      <c r="K313" s="211"/>
      <c r="N313" s="211"/>
      <c r="Q313" s="211"/>
      <c r="T313" s="211"/>
      <c r="W313" s="211"/>
      <c r="Z313" s="211"/>
      <c r="AC313" s="211"/>
      <c r="AF313" s="211"/>
    </row>
    <row r="314" ht="14.25" customHeight="1">
      <c r="E314" s="211"/>
      <c r="H314" s="211"/>
      <c r="K314" s="211"/>
      <c r="N314" s="211"/>
      <c r="Q314" s="211"/>
      <c r="T314" s="211"/>
      <c r="W314" s="211"/>
      <c r="Z314" s="211"/>
      <c r="AC314" s="211"/>
      <c r="AF314" s="211"/>
    </row>
    <row r="315" ht="14.25" customHeight="1">
      <c r="E315" s="211"/>
      <c r="H315" s="211"/>
      <c r="K315" s="211"/>
      <c r="N315" s="211"/>
      <c r="Q315" s="211"/>
      <c r="T315" s="211"/>
      <c r="W315" s="211"/>
      <c r="Z315" s="211"/>
      <c r="AC315" s="211"/>
      <c r="AF315" s="211"/>
    </row>
    <row r="316" ht="14.25" customHeight="1">
      <c r="E316" s="211"/>
      <c r="H316" s="211"/>
      <c r="K316" s="211"/>
      <c r="N316" s="211"/>
      <c r="Q316" s="211"/>
      <c r="T316" s="211"/>
      <c r="W316" s="211"/>
      <c r="Z316" s="211"/>
      <c r="AC316" s="211"/>
      <c r="AF316" s="211"/>
    </row>
    <row r="317" ht="14.25" customHeight="1">
      <c r="E317" s="211"/>
      <c r="H317" s="211"/>
      <c r="K317" s="211"/>
      <c r="N317" s="211"/>
      <c r="Q317" s="211"/>
      <c r="T317" s="211"/>
      <c r="W317" s="211"/>
      <c r="Z317" s="211"/>
      <c r="AC317" s="211"/>
      <c r="AF317" s="211"/>
    </row>
    <row r="318" ht="14.25" customHeight="1">
      <c r="E318" s="211"/>
      <c r="H318" s="211"/>
      <c r="K318" s="211"/>
      <c r="N318" s="211"/>
      <c r="Q318" s="211"/>
      <c r="T318" s="211"/>
      <c r="W318" s="211"/>
      <c r="Z318" s="211"/>
      <c r="AC318" s="211"/>
      <c r="AF318" s="211"/>
    </row>
    <row r="319" ht="14.25" customHeight="1">
      <c r="E319" s="211"/>
      <c r="H319" s="211"/>
      <c r="K319" s="211"/>
      <c r="N319" s="211"/>
      <c r="Q319" s="211"/>
      <c r="T319" s="211"/>
      <c r="W319" s="211"/>
      <c r="Z319" s="211"/>
      <c r="AC319" s="211"/>
      <c r="AF319" s="211"/>
    </row>
    <row r="320" ht="14.25" customHeight="1">
      <c r="E320" s="211"/>
      <c r="H320" s="211"/>
      <c r="K320" s="211"/>
      <c r="N320" s="211"/>
      <c r="Q320" s="211"/>
      <c r="T320" s="211"/>
      <c r="W320" s="211"/>
      <c r="Z320" s="211"/>
      <c r="AC320" s="211"/>
      <c r="AF320" s="211"/>
    </row>
    <row r="321" ht="14.25" customHeight="1">
      <c r="E321" s="211"/>
      <c r="H321" s="211"/>
      <c r="K321" s="211"/>
      <c r="N321" s="211"/>
      <c r="Q321" s="211"/>
      <c r="T321" s="211"/>
      <c r="W321" s="211"/>
      <c r="Z321" s="211"/>
      <c r="AC321" s="211"/>
      <c r="AF321" s="211"/>
    </row>
    <row r="322" ht="14.25" customHeight="1">
      <c r="E322" s="211"/>
      <c r="H322" s="211"/>
      <c r="K322" s="211"/>
      <c r="N322" s="211"/>
      <c r="Q322" s="211"/>
      <c r="T322" s="211"/>
      <c r="W322" s="211"/>
      <c r="Z322" s="211"/>
      <c r="AC322" s="211"/>
      <c r="AF322" s="211"/>
    </row>
    <row r="323" ht="14.25" customHeight="1">
      <c r="E323" s="211"/>
      <c r="H323" s="211"/>
      <c r="K323" s="211"/>
      <c r="N323" s="211"/>
      <c r="Q323" s="211"/>
      <c r="T323" s="211"/>
      <c r="W323" s="211"/>
      <c r="Z323" s="211"/>
      <c r="AC323" s="211"/>
      <c r="AF323" s="211"/>
    </row>
    <row r="324" ht="14.25" customHeight="1">
      <c r="E324" s="211"/>
      <c r="H324" s="211"/>
      <c r="K324" s="211"/>
      <c r="N324" s="211"/>
      <c r="Q324" s="211"/>
      <c r="T324" s="211"/>
      <c r="W324" s="211"/>
      <c r="Z324" s="211"/>
      <c r="AC324" s="211"/>
      <c r="AF324" s="211"/>
    </row>
    <row r="325" ht="14.25" customHeight="1">
      <c r="E325" s="211"/>
      <c r="H325" s="211"/>
      <c r="K325" s="211"/>
      <c r="N325" s="211"/>
      <c r="Q325" s="211"/>
      <c r="T325" s="211"/>
      <c r="W325" s="211"/>
      <c r="Z325" s="211"/>
      <c r="AC325" s="211"/>
      <c r="AF325" s="211"/>
    </row>
    <row r="326" ht="14.25" customHeight="1">
      <c r="E326" s="211"/>
      <c r="H326" s="211"/>
      <c r="K326" s="211"/>
      <c r="N326" s="211"/>
      <c r="Q326" s="211"/>
      <c r="T326" s="211"/>
      <c r="W326" s="211"/>
      <c r="Z326" s="211"/>
      <c r="AC326" s="211"/>
      <c r="AF326" s="211"/>
    </row>
    <row r="327" ht="14.25" customHeight="1">
      <c r="E327" s="211"/>
      <c r="H327" s="211"/>
      <c r="K327" s="211"/>
      <c r="N327" s="211"/>
      <c r="Q327" s="211"/>
      <c r="T327" s="211"/>
      <c r="W327" s="211"/>
      <c r="Z327" s="211"/>
      <c r="AC327" s="211"/>
      <c r="AF327" s="211"/>
    </row>
    <row r="328" ht="14.25" customHeight="1">
      <c r="E328" s="211"/>
      <c r="H328" s="211"/>
      <c r="K328" s="211"/>
      <c r="N328" s="211"/>
      <c r="Q328" s="211"/>
      <c r="T328" s="211"/>
      <c r="W328" s="211"/>
      <c r="Z328" s="211"/>
      <c r="AC328" s="211"/>
      <c r="AF328" s="211"/>
    </row>
    <row r="329" ht="14.25" customHeight="1">
      <c r="E329" s="211"/>
      <c r="H329" s="211"/>
      <c r="K329" s="211"/>
      <c r="N329" s="211"/>
      <c r="Q329" s="211"/>
      <c r="T329" s="211"/>
      <c r="W329" s="211"/>
      <c r="Z329" s="211"/>
      <c r="AC329" s="211"/>
      <c r="AF329" s="211"/>
    </row>
    <row r="330" ht="14.25" customHeight="1">
      <c r="E330" s="211"/>
      <c r="H330" s="211"/>
      <c r="K330" s="211"/>
      <c r="N330" s="211"/>
      <c r="Q330" s="211"/>
      <c r="T330" s="211"/>
      <c r="W330" s="211"/>
      <c r="Z330" s="211"/>
      <c r="AC330" s="211"/>
      <c r="AF330" s="211"/>
    </row>
    <row r="331" ht="14.25" customHeight="1">
      <c r="E331" s="211"/>
      <c r="H331" s="211"/>
      <c r="K331" s="211"/>
      <c r="N331" s="211"/>
      <c r="Q331" s="211"/>
      <c r="T331" s="211"/>
      <c r="W331" s="211"/>
      <c r="Z331" s="211"/>
      <c r="AC331" s="211"/>
      <c r="AF331" s="211"/>
    </row>
    <row r="332" ht="14.25" customHeight="1">
      <c r="E332" s="211"/>
      <c r="H332" s="211"/>
      <c r="K332" s="211"/>
      <c r="N332" s="211"/>
      <c r="Q332" s="211"/>
      <c r="T332" s="211"/>
      <c r="W332" s="211"/>
      <c r="Z332" s="211"/>
      <c r="AC332" s="211"/>
      <c r="AF332" s="211"/>
    </row>
    <row r="333" ht="14.25" customHeight="1">
      <c r="E333" s="211"/>
      <c r="H333" s="211"/>
      <c r="K333" s="211"/>
      <c r="N333" s="211"/>
      <c r="Q333" s="211"/>
      <c r="T333" s="211"/>
      <c r="W333" s="211"/>
      <c r="Z333" s="211"/>
      <c r="AC333" s="211"/>
      <c r="AF333" s="211"/>
    </row>
    <row r="334" ht="14.25" customHeight="1">
      <c r="E334" s="211"/>
      <c r="H334" s="211"/>
      <c r="K334" s="211"/>
      <c r="N334" s="211"/>
      <c r="Q334" s="211"/>
      <c r="T334" s="211"/>
      <c r="W334" s="211"/>
      <c r="Z334" s="211"/>
      <c r="AC334" s="211"/>
      <c r="AF334" s="211"/>
    </row>
    <row r="335" ht="14.25" customHeight="1">
      <c r="E335" s="211"/>
      <c r="H335" s="211"/>
      <c r="K335" s="211"/>
      <c r="N335" s="211"/>
      <c r="Q335" s="211"/>
      <c r="T335" s="211"/>
      <c r="W335" s="211"/>
      <c r="Z335" s="211"/>
      <c r="AC335" s="211"/>
      <c r="AF335" s="211"/>
    </row>
    <row r="336" ht="14.25" customHeight="1">
      <c r="E336" s="211"/>
      <c r="H336" s="211"/>
      <c r="K336" s="211"/>
      <c r="N336" s="211"/>
      <c r="Q336" s="211"/>
      <c r="T336" s="211"/>
      <c r="W336" s="211"/>
      <c r="Z336" s="211"/>
      <c r="AC336" s="211"/>
      <c r="AF336" s="211"/>
    </row>
    <row r="337" ht="14.25" customHeight="1">
      <c r="E337" s="211"/>
      <c r="H337" s="211"/>
      <c r="K337" s="211"/>
      <c r="N337" s="211"/>
      <c r="Q337" s="211"/>
      <c r="T337" s="211"/>
      <c r="W337" s="211"/>
      <c r="Z337" s="211"/>
      <c r="AC337" s="211"/>
      <c r="AF337" s="211"/>
    </row>
    <row r="338" ht="14.25" customHeight="1">
      <c r="E338" s="211"/>
      <c r="H338" s="211"/>
      <c r="K338" s="211"/>
      <c r="N338" s="211"/>
      <c r="Q338" s="211"/>
      <c r="T338" s="211"/>
      <c r="W338" s="211"/>
      <c r="Z338" s="211"/>
      <c r="AC338" s="211"/>
      <c r="AF338" s="211"/>
    </row>
    <row r="339" ht="14.25" customHeight="1">
      <c r="E339" s="211"/>
      <c r="H339" s="211"/>
      <c r="K339" s="211"/>
      <c r="N339" s="211"/>
      <c r="Q339" s="211"/>
      <c r="T339" s="211"/>
      <c r="W339" s="211"/>
      <c r="Z339" s="211"/>
      <c r="AC339" s="211"/>
      <c r="AF339" s="211"/>
    </row>
    <row r="340" ht="14.25" customHeight="1">
      <c r="E340" s="211"/>
      <c r="H340" s="211"/>
      <c r="K340" s="211"/>
      <c r="N340" s="211"/>
      <c r="Q340" s="211"/>
      <c r="T340" s="211"/>
      <c r="W340" s="211"/>
      <c r="Z340" s="211"/>
      <c r="AC340" s="211"/>
      <c r="AF340" s="211"/>
    </row>
    <row r="341" ht="14.25" customHeight="1">
      <c r="E341" s="211"/>
      <c r="H341" s="211"/>
      <c r="K341" s="211"/>
      <c r="N341" s="211"/>
      <c r="Q341" s="211"/>
      <c r="T341" s="211"/>
      <c r="W341" s="211"/>
      <c r="Z341" s="211"/>
      <c r="AC341" s="211"/>
      <c r="AF341" s="211"/>
    </row>
    <row r="342" ht="14.25" customHeight="1">
      <c r="E342" s="211"/>
      <c r="H342" s="211"/>
      <c r="K342" s="211"/>
      <c r="N342" s="211"/>
      <c r="Q342" s="211"/>
      <c r="T342" s="211"/>
      <c r="W342" s="211"/>
      <c r="Z342" s="211"/>
      <c r="AC342" s="211"/>
      <c r="AF342" s="211"/>
    </row>
    <row r="343" ht="14.25" customHeight="1">
      <c r="E343" s="211"/>
      <c r="H343" s="211"/>
      <c r="K343" s="211"/>
      <c r="N343" s="211"/>
      <c r="Q343" s="211"/>
      <c r="T343" s="211"/>
      <c r="W343" s="211"/>
      <c r="Z343" s="211"/>
      <c r="AC343" s="211"/>
      <c r="AF343" s="211"/>
    </row>
    <row r="344" ht="14.25" customHeight="1">
      <c r="E344" s="211"/>
      <c r="H344" s="211"/>
      <c r="K344" s="211"/>
      <c r="N344" s="211"/>
      <c r="Q344" s="211"/>
      <c r="T344" s="211"/>
      <c r="W344" s="211"/>
      <c r="Z344" s="211"/>
      <c r="AC344" s="211"/>
      <c r="AF344" s="211"/>
    </row>
    <row r="345" ht="14.25" customHeight="1">
      <c r="E345" s="211"/>
      <c r="H345" s="211"/>
      <c r="K345" s="211"/>
      <c r="N345" s="211"/>
      <c r="Q345" s="211"/>
      <c r="T345" s="211"/>
      <c r="W345" s="211"/>
      <c r="Z345" s="211"/>
      <c r="AC345" s="211"/>
      <c r="AF345" s="211"/>
    </row>
    <row r="346" ht="14.25" customHeight="1">
      <c r="E346" s="211"/>
      <c r="H346" s="211"/>
      <c r="K346" s="211"/>
      <c r="N346" s="211"/>
      <c r="Q346" s="211"/>
      <c r="T346" s="211"/>
      <c r="W346" s="211"/>
      <c r="Z346" s="211"/>
      <c r="AC346" s="211"/>
      <c r="AF346" s="211"/>
    </row>
    <row r="347" ht="14.25" customHeight="1">
      <c r="E347" s="211"/>
      <c r="H347" s="211"/>
      <c r="K347" s="211"/>
      <c r="N347" s="211"/>
      <c r="Q347" s="211"/>
      <c r="T347" s="211"/>
      <c r="W347" s="211"/>
      <c r="Z347" s="211"/>
      <c r="AC347" s="211"/>
      <c r="AF347" s="211"/>
    </row>
    <row r="348" ht="14.25" customHeight="1">
      <c r="E348" s="211"/>
      <c r="H348" s="211"/>
      <c r="K348" s="211"/>
      <c r="N348" s="211"/>
      <c r="Q348" s="211"/>
      <c r="T348" s="211"/>
      <c r="W348" s="211"/>
      <c r="Z348" s="211"/>
      <c r="AC348" s="211"/>
      <c r="AF348" s="211"/>
    </row>
    <row r="349" ht="14.25" customHeight="1">
      <c r="E349" s="211"/>
      <c r="H349" s="211"/>
      <c r="K349" s="211"/>
      <c r="N349" s="211"/>
      <c r="Q349" s="211"/>
      <c r="T349" s="211"/>
      <c r="W349" s="211"/>
      <c r="Z349" s="211"/>
      <c r="AC349" s="211"/>
      <c r="AF349" s="211"/>
    </row>
    <row r="350" ht="14.25" customHeight="1">
      <c r="E350" s="211"/>
      <c r="H350" s="211"/>
      <c r="K350" s="211"/>
      <c r="N350" s="211"/>
      <c r="Q350" s="211"/>
      <c r="T350" s="211"/>
      <c r="W350" s="211"/>
      <c r="Z350" s="211"/>
      <c r="AC350" s="211"/>
      <c r="AF350" s="211"/>
    </row>
    <row r="351" ht="14.25" customHeight="1">
      <c r="E351" s="211"/>
      <c r="H351" s="211"/>
      <c r="K351" s="211"/>
      <c r="N351" s="211"/>
      <c r="Q351" s="211"/>
      <c r="T351" s="211"/>
      <c r="W351" s="211"/>
      <c r="Z351" s="211"/>
      <c r="AC351" s="211"/>
      <c r="AF351" s="211"/>
    </row>
    <row r="352" ht="14.25" customHeight="1">
      <c r="E352" s="211"/>
      <c r="H352" s="211"/>
      <c r="K352" s="211"/>
      <c r="N352" s="211"/>
      <c r="Q352" s="211"/>
      <c r="T352" s="211"/>
      <c r="W352" s="211"/>
      <c r="Z352" s="211"/>
      <c r="AC352" s="211"/>
      <c r="AF352" s="211"/>
    </row>
    <row r="353" ht="14.25" customHeight="1">
      <c r="E353" s="211"/>
      <c r="H353" s="211"/>
      <c r="K353" s="211"/>
      <c r="N353" s="211"/>
      <c r="Q353" s="211"/>
      <c r="T353" s="211"/>
      <c r="W353" s="211"/>
      <c r="Z353" s="211"/>
      <c r="AC353" s="211"/>
      <c r="AF353" s="211"/>
    </row>
    <row r="354" ht="14.25" customHeight="1">
      <c r="E354" s="211"/>
      <c r="H354" s="211"/>
      <c r="K354" s="211"/>
      <c r="N354" s="211"/>
      <c r="Q354" s="211"/>
      <c r="T354" s="211"/>
      <c r="W354" s="211"/>
      <c r="Z354" s="211"/>
      <c r="AC354" s="211"/>
      <c r="AF354" s="211"/>
    </row>
    <row r="355" ht="14.25" customHeight="1">
      <c r="E355" s="211"/>
      <c r="H355" s="211"/>
      <c r="K355" s="211"/>
      <c r="N355" s="211"/>
      <c r="Q355" s="211"/>
      <c r="T355" s="211"/>
      <c r="W355" s="211"/>
      <c r="Z355" s="211"/>
      <c r="AC355" s="211"/>
      <c r="AF355" s="211"/>
    </row>
    <row r="356" ht="14.25" customHeight="1">
      <c r="E356" s="211"/>
      <c r="H356" s="211"/>
      <c r="K356" s="211"/>
      <c r="N356" s="211"/>
      <c r="Q356" s="211"/>
      <c r="T356" s="211"/>
      <c r="W356" s="211"/>
      <c r="Z356" s="211"/>
      <c r="AC356" s="211"/>
      <c r="AF356" s="211"/>
    </row>
    <row r="357" ht="14.25" customHeight="1">
      <c r="E357" s="211"/>
      <c r="H357" s="211"/>
      <c r="K357" s="211"/>
      <c r="N357" s="211"/>
      <c r="Q357" s="211"/>
      <c r="T357" s="211"/>
      <c r="W357" s="211"/>
      <c r="Z357" s="211"/>
      <c r="AC357" s="211"/>
      <c r="AF357" s="211"/>
    </row>
    <row r="358" ht="14.25" customHeight="1">
      <c r="E358" s="211"/>
      <c r="H358" s="211"/>
      <c r="K358" s="211"/>
      <c r="N358" s="211"/>
      <c r="Q358" s="211"/>
      <c r="T358" s="211"/>
      <c r="W358" s="211"/>
      <c r="Z358" s="211"/>
      <c r="AC358" s="211"/>
      <c r="AF358" s="211"/>
    </row>
    <row r="359" ht="14.25" customHeight="1">
      <c r="E359" s="211"/>
      <c r="H359" s="211"/>
      <c r="K359" s="211"/>
      <c r="N359" s="211"/>
      <c r="Q359" s="211"/>
      <c r="T359" s="211"/>
      <c r="W359" s="211"/>
      <c r="Z359" s="211"/>
      <c r="AC359" s="211"/>
      <c r="AF359" s="211"/>
    </row>
    <row r="360" ht="14.25" customHeight="1">
      <c r="E360" s="211"/>
      <c r="H360" s="211"/>
      <c r="K360" s="211"/>
      <c r="N360" s="211"/>
      <c r="Q360" s="211"/>
      <c r="T360" s="211"/>
      <c r="W360" s="211"/>
      <c r="Z360" s="211"/>
      <c r="AC360" s="211"/>
      <c r="AF360" s="211"/>
    </row>
    <row r="361" ht="14.25" customHeight="1">
      <c r="E361" s="211"/>
      <c r="H361" s="211"/>
      <c r="K361" s="211"/>
      <c r="N361" s="211"/>
      <c r="Q361" s="211"/>
      <c r="T361" s="211"/>
      <c r="W361" s="211"/>
      <c r="Z361" s="211"/>
      <c r="AC361" s="211"/>
      <c r="AF361" s="211"/>
    </row>
    <row r="362" ht="14.25" customHeight="1">
      <c r="E362" s="211"/>
      <c r="H362" s="211"/>
      <c r="K362" s="211"/>
      <c r="N362" s="211"/>
      <c r="Q362" s="211"/>
      <c r="T362" s="211"/>
      <c r="W362" s="211"/>
      <c r="Z362" s="211"/>
      <c r="AC362" s="211"/>
      <c r="AF362" s="211"/>
    </row>
    <row r="363" ht="14.25" customHeight="1">
      <c r="E363" s="211"/>
      <c r="H363" s="211"/>
      <c r="K363" s="211"/>
      <c r="N363" s="211"/>
      <c r="Q363" s="211"/>
      <c r="T363" s="211"/>
      <c r="W363" s="211"/>
      <c r="Z363" s="211"/>
      <c r="AC363" s="211"/>
      <c r="AF363" s="211"/>
    </row>
    <row r="364" ht="14.25" customHeight="1">
      <c r="E364" s="211"/>
      <c r="H364" s="211"/>
      <c r="K364" s="211"/>
      <c r="N364" s="211"/>
      <c r="Q364" s="211"/>
      <c r="T364" s="211"/>
      <c r="W364" s="211"/>
      <c r="Z364" s="211"/>
      <c r="AC364" s="211"/>
      <c r="AF364" s="211"/>
    </row>
    <row r="365" ht="14.25" customHeight="1">
      <c r="E365" s="211"/>
      <c r="H365" s="211"/>
      <c r="K365" s="211"/>
      <c r="N365" s="211"/>
      <c r="Q365" s="211"/>
      <c r="T365" s="211"/>
      <c r="W365" s="211"/>
      <c r="Z365" s="211"/>
      <c r="AC365" s="211"/>
      <c r="AF365" s="211"/>
    </row>
    <row r="366" ht="14.25" customHeight="1">
      <c r="E366" s="211"/>
      <c r="H366" s="211"/>
      <c r="K366" s="211"/>
      <c r="N366" s="211"/>
      <c r="Q366" s="211"/>
      <c r="T366" s="211"/>
      <c r="W366" s="211"/>
      <c r="Z366" s="211"/>
      <c r="AC366" s="211"/>
      <c r="AF366" s="211"/>
    </row>
    <row r="367" ht="14.25" customHeight="1">
      <c r="E367" s="211"/>
      <c r="H367" s="211"/>
      <c r="K367" s="211"/>
      <c r="N367" s="211"/>
      <c r="Q367" s="211"/>
      <c r="T367" s="211"/>
      <c r="W367" s="211"/>
      <c r="Z367" s="211"/>
      <c r="AC367" s="211"/>
      <c r="AF367" s="211"/>
    </row>
    <row r="368" ht="14.25" customHeight="1">
      <c r="E368" s="211"/>
      <c r="H368" s="211"/>
      <c r="K368" s="211"/>
      <c r="N368" s="211"/>
      <c r="Q368" s="211"/>
      <c r="T368" s="211"/>
      <c r="W368" s="211"/>
      <c r="Z368" s="211"/>
      <c r="AC368" s="211"/>
      <c r="AF368" s="211"/>
    </row>
    <row r="369" ht="14.25" customHeight="1">
      <c r="E369" s="211"/>
      <c r="H369" s="211"/>
      <c r="K369" s="211"/>
      <c r="N369" s="211"/>
      <c r="Q369" s="211"/>
      <c r="T369" s="211"/>
      <c r="W369" s="211"/>
      <c r="Z369" s="211"/>
      <c r="AC369" s="211"/>
      <c r="AF369" s="211"/>
    </row>
    <row r="370" ht="14.25" customHeight="1">
      <c r="E370" s="211"/>
      <c r="H370" s="211"/>
      <c r="K370" s="211"/>
      <c r="N370" s="211"/>
      <c r="Q370" s="211"/>
      <c r="T370" s="211"/>
      <c r="W370" s="211"/>
      <c r="Z370" s="211"/>
      <c r="AC370" s="211"/>
      <c r="AF370" s="211"/>
    </row>
    <row r="371" ht="14.25" customHeight="1">
      <c r="E371" s="211"/>
      <c r="H371" s="211"/>
      <c r="K371" s="211"/>
      <c r="N371" s="211"/>
      <c r="Q371" s="211"/>
      <c r="T371" s="211"/>
      <c r="W371" s="211"/>
      <c r="Z371" s="211"/>
      <c r="AC371" s="211"/>
      <c r="AF371" s="211"/>
    </row>
    <row r="372" ht="14.25" customHeight="1">
      <c r="E372" s="211"/>
      <c r="H372" s="211"/>
      <c r="K372" s="211"/>
      <c r="N372" s="211"/>
      <c r="Q372" s="211"/>
      <c r="T372" s="211"/>
      <c r="W372" s="211"/>
      <c r="Z372" s="211"/>
      <c r="AC372" s="211"/>
      <c r="AF372" s="211"/>
    </row>
    <row r="373" ht="14.25" customHeight="1">
      <c r="E373" s="211"/>
      <c r="H373" s="211"/>
      <c r="K373" s="211"/>
      <c r="N373" s="211"/>
      <c r="Q373" s="211"/>
      <c r="T373" s="211"/>
      <c r="W373" s="211"/>
      <c r="Z373" s="211"/>
      <c r="AC373" s="211"/>
      <c r="AF373" s="211"/>
    </row>
    <row r="374" ht="14.25" customHeight="1">
      <c r="E374" s="211"/>
      <c r="H374" s="211"/>
      <c r="K374" s="211"/>
      <c r="N374" s="211"/>
      <c r="Q374" s="211"/>
      <c r="T374" s="211"/>
      <c r="W374" s="211"/>
      <c r="Z374" s="211"/>
      <c r="AC374" s="211"/>
      <c r="AF374" s="211"/>
    </row>
    <row r="375" ht="14.25" customHeight="1">
      <c r="E375" s="211"/>
      <c r="H375" s="211"/>
      <c r="K375" s="211"/>
      <c r="N375" s="211"/>
      <c r="Q375" s="211"/>
      <c r="T375" s="211"/>
      <c r="W375" s="211"/>
      <c r="Z375" s="211"/>
      <c r="AC375" s="211"/>
      <c r="AF375" s="211"/>
    </row>
    <row r="376" ht="14.25" customHeight="1">
      <c r="E376" s="211"/>
      <c r="H376" s="211"/>
      <c r="K376" s="211"/>
      <c r="N376" s="211"/>
      <c r="Q376" s="211"/>
      <c r="T376" s="211"/>
      <c r="W376" s="211"/>
      <c r="Z376" s="211"/>
      <c r="AC376" s="211"/>
      <c r="AF376" s="211"/>
    </row>
    <row r="377" ht="14.25" customHeight="1">
      <c r="E377" s="211"/>
      <c r="H377" s="211"/>
      <c r="K377" s="211"/>
      <c r="N377" s="211"/>
      <c r="Q377" s="211"/>
      <c r="T377" s="211"/>
      <c r="W377" s="211"/>
      <c r="Z377" s="211"/>
      <c r="AC377" s="211"/>
      <c r="AF377" s="211"/>
    </row>
    <row r="378" ht="14.25" customHeight="1">
      <c r="E378" s="211"/>
      <c r="H378" s="211"/>
      <c r="K378" s="211"/>
      <c r="N378" s="211"/>
      <c r="Q378" s="211"/>
      <c r="T378" s="211"/>
      <c r="W378" s="211"/>
      <c r="Z378" s="211"/>
      <c r="AC378" s="211"/>
      <c r="AF378" s="211"/>
    </row>
    <row r="379" ht="14.25" customHeight="1">
      <c r="E379" s="211"/>
      <c r="H379" s="211"/>
      <c r="K379" s="211"/>
      <c r="N379" s="211"/>
      <c r="Q379" s="211"/>
      <c r="T379" s="211"/>
      <c r="W379" s="211"/>
      <c r="Z379" s="211"/>
      <c r="AC379" s="211"/>
      <c r="AF379" s="211"/>
    </row>
    <row r="380" ht="14.25" customHeight="1">
      <c r="E380" s="211"/>
      <c r="H380" s="211"/>
      <c r="K380" s="211"/>
      <c r="N380" s="211"/>
      <c r="Q380" s="211"/>
      <c r="T380" s="211"/>
      <c r="W380" s="211"/>
      <c r="Z380" s="211"/>
      <c r="AC380" s="211"/>
      <c r="AF380" s="211"/>
    </row>
    <row r="381" ht="14.25" customHeight="1">
      <c r="E381" s="211"/>
      <c r="H381" s="211"/>
      <c r="K381" s="211"/>
      <c r="N381" s="211"/>
      <c r="Q381" s="211"/>
      <c r="T381" s="211"/>
      <c r="W381" s="211"/>
      <c r="Z381" s="211"/>
      <c r="AC381" s="211"/>
      <c r="AF381" s="211"/>
    </row>
    <row r="382" ht="14.25" customHeight="1">
      <c r="E382" s="211"/>
      <c r="H382" s="211"/>
      <c r="K382" s="211"/>
      <c r="N382" s="211"/>
      <c r="Q382" s="211"/>
      <c r="T382" s="211"/>
      <c r="W382" s="211"/>
      <c r="Z382" s="211"/>
      <c r="AC382" s="211"/>
      <c r="AF382" s="211"/>
    </row>
    <row r="383" ht="14.25" customHeight="1">
      <c r="E383" s="211"/>
      <c r="H383" s="211"/>
      <c r="K383" s="211"/>
      <c r="N383" s="211"/>
      <c r="Q383" s="211"/>
      <c r="T383" s="211"/>
      <c r="W383" s="211"/>
      <c r="Z383" s="211"/>
      <c r="AC383" s="211"/>
      <c r="AF383" s="211"/>
    </row>
    <row r="384" ht="14.25" customHeight="1">
      <c r="E384" s="211"/>
      <c r="H384" s="211"/>
      <c r="K384" s="211"/>
      <c r="N384" s="211"/>
      <c r="Q384" s="211"/>
      <c r="T384" s="211"/>
      <c r="W384" s="211"/>
      <c r="Z384" s="211"/>
      <c r="AC384" s="211"/>
      <c r="AF384" s="211"/>
    </row>
    <row r="385" ht="14.25" customHeight="1">
      <c r="E385" s="211"/>
      <c r="H385" s="211"/>
      <c r="K385" s="211"/>
      <c r="N385" s="211"/>
      <c r="Q385" s="211"/>
      <c r="T385" s="211"/>
      <c r="W385" s="211"/>
      <c r="Z385" s="211"/>
      <c r="AC385" s="211"/>
      <c r="AF385" s="211"/>
    </row>
    <row r="386" ht="14.25" customHeight="1">
      <c r="E386" s="211"/>
      <c r="H386" s="211"/>
      <c r="K386" s="211"/>
      <c r="N386" s="211"/>
      <c r="Q386" s="211"/>
      <c r="T386" s="211"/>
      <c r="W386" s="211"/>
      <c r="Z386" s="211"/>
      <c r="AC386" s="211"/>
      <c r="AF386" s="211"/>
    </row>
    <row r="387" ht="14.25" customHeight="1">
      <c r="E387" s="211"/>
      <c r="H387" s="211"/>
      <c r="K387" s="211"/>
      <c r="N387" s="211"/>
      <c r="Q387" s="211"/>
      <c r="T387" s="211"/>
      <c r="W387" s="211"/>
      <c r="Z387" s="211"/>
      <c r="AC387" s="211"/>
      <c r="AF387" s="211"/>
    </row>
    <row r="388" ht="14.25" customHeight="1">
      <c r="E388" s="211"/>
      <c r="H388" s="211"/>
      <c r="K388" s="211"/>
      <c r="N388" s="211"/>
      <c r="Q388" s="211"/>
      <c r="T388" s="211"/>
      <c r="W388" s="211"/>
      <c r="Z388" s="211"/>
      <c r="AC388" s="211"/>
      <c r="AF388" s="211"/>
    </row>
    <row r="389" ht="14.25" customHeight="1">
      <c r="E389" s="211"/>
      <c r="H389" s="211"/>
      <c r="K389" s="211"/>
      <c r="N389" s="211"/>
      <c r="Q389" s="211"/>
      <c r="T389" s="211"/>
      <c r="W389" s="211"/>
      <c r="Z389" s="211"/>
      <c r="AC389" s="211"/>
      <c r="AF389" s="211"/>
    </row>
    <row r="390" ht="14.25" customHeight="1">
      <c r="E390" s="211"/>
      <c r="H390" s="211"/>
      <c r="K390" s="211"/>
      <c r="N390" s="211"/>
      <c r="Q390" s="211"/>
      <c r="T390" s="211"/>
      <c r="W390" s="211"/>
      <c r="Z390" s="211"/>
      <c r="AC390" s="211"/>
      <c r="AF390" s="211"/>
    </row>
    <row r="391" ht="14.25" customHeight="1">
      <c r="E391" s="211"/>
      <c r="H391" s="211"/>
      <c r="K391" s="211"/>
      <c r="N391" s="211"/>
      <c r="Q391" s="211"/>
      <c r="T391" s="211"/>
      <c r="W391" s="211"/>
      <c r="Z391" s="211"/>
      <c r="AC391" s="211"/>
      <c r="AF391" s="211"/>
    </row>
    <row r="392" ht="14.25" customHeight="1">
      <c r="E392" s="211"/>
      <c r="H392" s="211"/>
      <c r="K392" s="211"/>
      <c r="N392" s="211"/>
      <c r="Q392" s="211"/>
      <c r="T392" s="211"/>
      <c r="W392" s="211"/>
      <c r="Z392" s="211"/>
      <c r="AC392" s="211"/>
      <c r="AF392" s="211"/>
    </row>
    <row r="393" ht="14.25" customHeight="1">
      <c r="E393" s="211"/>
      <c r="H393" s="211"/>
      <c r="K393" s="211"/>
      <c r="N393" s="211"/>
      <c r="Q393" s="211"/>
      <c r="T393" s="211"/>
      <c r="W393" s="211"/>
      <c r="Z393" s="211"/>
      <c r="AC393" s="211"/>
      <c r="AF393" s="211"/>
    </row>
    <row r="394" ht="14.25" customHeight="1">
      <c r="E394" s="211"/>
      <c r="H394" s="211"/>
      <c r="K394" s="211"/>
      <c r="N394" s="211"/>
      <c r="Q394" s="211"/>
      <c r="T394" s="211"/>
      <c r="W394" s="211"/>
      <c r="Z394" s="211"/>
      <c r="AC394" s="211"/>
      <c r="AF394" s="211"/>
    </row>
    <row r="395" ht="14.25" customHeight="1">
      <c r="E395" s="211"/>
      <c r="H395" s="211"/>
      <c r="K395" s="211"/>
      <c r="N395" s="211"/>
      <c r="Q395" s="211"/>
      <c r="T395" s="211"/>
      <c r="W395" s="211"/>
      <c r="Z395" s="211"/>
      <c r="AC395" s="211"/>
      <c r="AF395" s="211"/>
    </row>
    <row r="396" ht="14.25" customHeight="1">
      <c r="E396" s="211"/>
      <c r="H396" s="211"/>
      <c r="K396" s="211"/>
      <c r="N396" s="211"/>
      <c r="Q396" s="211"/>
      <c r="T396" s="211"/>
      <c r="W396" s="211"/>
      <c r="Z396" s="211"/>
      <c r="AC396" s="211"/>
      <c r="AF396" s="211"/>
    </row>
    <row r="397" ht="14.25" customHeight="1">
      <c r="E397" s="211"/>
      <c r="H397" s="211"/>
      <c r="K397" s="211"/>
      <c r="N397" s="211"/>
      <c r="Q397" s="211"/>
      <c r="T397" s="211"/>
      <c r="W397" s="211"/>
      <c r="Z397" s="211"/>
      <c r="AC397" s="211"/>
      <c r="AF397" s="211"/>
    </row>
    <row r="398" ht="14.25" customHeight="1">
      <c r="E398" s="211"/>
      <c r="H398" s="211"/>
      <c r="K398" s="211"/>
      <c r="N398" s="211"/>
      <c r="Q398" s="211"/>
      <c r="T398" s="211"/>
      <c r="W398" s="211"/>
      <c r="Z398" s="211"/>
      <c r="AC398" s="211"/>
      <c r="AF398" s="211"/>
    </row>
    <row r="399" ht="14.25" customHeight="1">
      <c r="E399" s="211"/>
      <c r="H399" s="211"/>
      <c r="K399" s="211"/>
      <c r="N399" s="211"/>
      <c r="Q399" s="211"/>
      <c r="T399" s="211"/>
      <c r="W399" s="211"/>
      <c r="Z399" s="211"/>
      <c r="AC399" s="211"/>
      <c r="AF399" s="211"/>
    </row>
    <row r="400" ht="14.25" customHeight="1">
      <c r="E400" s="211"/>
      <c r="H400" s="211"/>
      <c r="K400" s="211"/>
      <c r="N400" s="211"/>
      <c r="Q400" s="211"/>
      <c r="T400" s="211"/>
      <c r="W400" s="211"/>
      <c r="Z400" s="211"/>
      <c r="AC400" s="211"/>
      <c r="AF400" s="211"/>
    </row>
    <row r="401" ht="14.25" customHeight="1">
      <c r="E401" s="211"/>
      <c r="H401" s="211"/>
      <c r="K401" s="211"/>
      <c r="N401" s="211"/>
      <c r="Q401" s="211"/>
      <c r="T401" s="211"/>
      <c r="W401" s="211"/>
      <c r="Z401" s="211"/>
      <c r="AC401" s="211"/>
      <c r="AF401" s="211"/>
    </row>
    <row r="402" ht="14.25" customHeight="1">
      <c r="E402" s="211"/>
      <c r="H402" s="211"/>
      <c r="K402" s="211"/>
      <c r="N402" s="211"/>
      <c r="Q402" s="211"/>
      <c r="T402" s="211"/>
      <c r="W402" s="211"/>
      <c r="Z402" s="211"/>
      <c r="AC402" s="211"/>
      <c r="AF402" s="211"/>
    </row>
    <row r="403" ht="14.25" customHeight="1">
      <c r="E403" s="211"/>
      <c r="H403" s="211"/>
      <c r="K403" s="211"/>
      <c r="N403" s="211"/>
      <c r="Q403" s="211"/>
      <c r="T403" s="211"/>
      <c r="W403" s="211"/>
      <c r="Z403" s="211"/>
      <c r="AC403" s="211"/>
      <c r="AF403" s="211"/>
    </row>
    <row r="404" ht="14.25" customHeight="1">
      <c r="E404" s="211"/>
      <c r="H404" s="211"/>
      <c r="K404" s="211"/>
      <c r="N404" s="211"/>
      <c r="Q404" s="211"/>
      <c r="T404" s="211"/>
      <c r="W404" s="211"/>
      <c r="Z404" s="211"/>
      <c r="AC404" s="211"/>
      <c r="AF404" s="211"/>
    </row>
    <row r="405" ht="14.25" customHeight="1">
      <c r="E405" s="211"/>
      <c r="H405" s="211"/>
      <c r="K405" s="211"/>
      <c r="N405" s="211"/>
      <c r="Q405" s="211"/>
      <c r="T405" s="211"/>
      <c r="W405" s="211"/>
      <c r="Z405" s="211"/>
      <c r="AC405" s="211"/>
      <c r="AF405" s="211"/>
    </row>
    <row r="406" ht="14.25" customHeight="1">
      <c r="E406" s="211"/>
      <c r="H406" s="211"/>
      <c r="K406" s="211"/>
      <c r="N406" s="211"/>
      <c r="Q406" s="211"/>
      <c r="T406" s="211"/>
      <c r="W406" s="211"/>
      <c r="Z406" s="211"/>
      <c r="AC406" s="211"/>
      <c r="AF406" s="211"/>
    </row>
    <row r="407" ht="14.25" customHeight="1">
      <c r="E407" s="211"/>
      <c r="H407" s="211"/>
      <c r="K407" s="211"/>
      <c r="N407" s="211"/>
      <c r="Q407" s="211"/>
      <c r="T407" s="211"/>
      <c r="W407" s="211"/>
      <c r="Z407" s="211"/>
      <c r="AC407" s="211"/>
      <c r="AF407" s="211"/>
    </row>
    <row r="408" ht="14.25" customHeight="1">
      <c r="E408" s="211"/>
      <c r="H408" s="211"/>
      <c r="K408" s="211"/>
      <c r="N408" s="211"/>
      <c r="Q408" s="211"/>
      <c r="T408" s="211"/>
      <c r="W408" s="211"/>
      <c r="Z408" s="211"/>
      <c r="AC408" s="211"/>
      <c r="AF408" s="211"/>
    </row>
    <row r="409" ht="14.25" customHeight="1">
      <c r="E409" s="211"/>
      <c r="H409" s="211"/>
      <c r="K409" s="211"/>
      <c r="N409" s="211"/>
      <c r="Q409" s="211"/>
      <c r="T409" s="211"/>
      <c r="W409" s="211"/>
      <c r="Z409" s="211"/>
      <c r="AC409" s="211"/>
      <c r="AF409" s="211"/>
    </row>
    <row r="410" ht="14.25" customHeight="1">
      <c r="E410" s="211"/>
      <c r="H410" s="211"/>
      <c r="K410" s="211"/>
      <c r="N410" s="211"/>
      <c r="Q410" s="211"/>
      <c r="T410" s="211"/>
      <c r="W410" s="211"/>
      <c r="Z410" s="211"/>
      <c r="AC410" s="211"/>
      <c r="AF410" s="211"/>
    </row>
    <row r="411" ht="14.25" customHeight="1">
      <c r="E411" s="211"/>
      <c r="H411" s="211"/>
      <c r="K411" s="211"/>
      <c r="N411" s="211"/>
      <c r="Q411" s="211"/>
      <c r="T411" s="211"/>
      <c r="W411" s="211"/>
      <c r="Z411" s="211"/>
      <c r="AC411" s="211"/>
      <c r="AF411" s="211"/>
    </row>
    <row r="412" ht="14.25" customHeight="1">
      <c r="E412" s="211"/>
      <c r="H412" s="211"/>
      <c r="K412" s="211"/>
      <c r="N412" s="211"/>
      <c r="Q412" s="211"/>
      <c r="T412" s="211"/>
      <c r="W412" s="211"/>
      <c r="Z412" s="211"/>
      <c r="AC412" s="211"/>
      <c r="AF412" s="211"/>
    </row>
    <row r="413" ht="14.25" customHeight="1">
      <c r="E413" s="211"/>
      <c r="H413" s="211"/>
      <c r="K413" s="211"/>
      <c r="N413" s="211"/>
      <c r="Q413" s="211"/>
      <c r="T413" s="211"/>
      <c r="W413" s="211"/>
      <c r="Z413" s="211"/>
      <c r="AC413" s="211"/>
      <c r="AF413" s="211"/>
    </row>
    <row r="414" ht="14.25" customHeight="1">
      <c r="E414" s="211"/>
      <c r="H414" s="211"/>
      <c r="K414" s="211"/>
      <c r="N414" s="211"/>
      <c r="Q414" s="211"/>
      <c r="T414" s="211"/>
      <c r="W414" s="211"/>
      <c r="Z414" s="211"/>
      <c r="AC414" s="211"/>
      <c r="AF414" s="211"/>
    </row>
    <row r="415" ht="14.25" customHeight="1">
      <c r="E415" s="211"/>
      <c r="H415" s="211"/>
      <c r="K415" s="211"/>
      <c r="N415" s="211"/>
      <c r="Q415" s="211"/>
      <c r="T415" s="211"/>
      <c r="W415" s="211"/>
      <c r="Z415" s="211"/>
      <c r="AC415" s="211"/>
      <c r="AF415" s="211"/>
    </row>
    <row r="416" ht="14.25" customHeight="1">
      <c r="E416" s="211"/>
      <c r="H416" s="211"/>
      <c r="K416" s="211"/>
      <c r="N416" s="211"/>
      <c r="Q416" s="211"/>
      <c r="T416" s="211"/>
      <c r="W416" s="211"/>
      <c r="Z416" s="211"/>
      <c r="AC416" s="211"/>
      <c r="AF416" s="211"/>
    </row>
    <row r="417" ht="14.25" customHeight="1">
      <c r="E417" s="211"/>
      <c r="H417" s="211"/>
      <c r="K417" s="211"/>
      <c r="N417" s="211"/>
      <c r="Q417" s="211"/>
      <c r="T417" s="211"/>
      <c r="W417" s="211"/>
      <c r="Z417" s="211"/>
      <c r="AC417" s="211"/>
      <c r="AF417" s="211"/>
    </row>
    <row r="418" ht="14.25" customHeight="1">
      <c r="E418" s="211"/>
      <c r="H418" s="211"/>
      <c r="K418" s="211"/>
      <c r="N418" s="211"/>
      <c r="Q418" s="211"/>
      <c r="T418" s="211"/>
      <c r="W418" s="211"/>
      <c r="Z418" s="211"/>
      <c r="AC418" s="211"/>
      <c r="AF418" s="211"/>
    </row>
    <row r="419" ht="14.25" customHeight="1">
      <c r="E419" s="211"/>
      <c r="H419" s="211"/>
      <c r="K419" s="211"/>
      <c r="N419" s="211"/>
      <c r="Q419" s="211"/>
      <c r="T419" s="211"/>
      <c r="W419" s="211"/>
      <c r="Z419" s="211"/>
      <c r="AC419" s="211"/>
      <c r="AF419" s="211"/>
    </row>
    <row r="420" ht="14.25" customHeight="1">
      <c r="E420" s="211"/>
      <c r="H420" s="211"/>
      <c r="K420" s="211"/>
      <c r="N420" s="211"/>
      <c r="Q420" s="211"/>
      <c r="T420" s="211"/>
      <c r="W420" s="211"/>
      <c r="Z420" s="211"/>
      <c r="AC420" s="211"/>
      <c r="AF420" s="211"/>
    </row>
    <row r="421" ht="14.25" customHeight="1">
      <c r="E421" s="211"/>
      <c r="H421" s="211"/>
      <c r="K421" s="211"/>
      <c r="N421" s="211"/>
      <c r="Q421" s="211"/>
      <c r="T421" s="211"/>
      <c r="W421" s="211"/>
      <c r="Z421" s="211"/>
      <c r="AC421" s="211"/>
      <c r="AF421" s="211"/>
    </row>
    <row r="422" ht="14.25" customHeight="1">
      <c r="E422" s="211"/>
      <c r="H422" s="211"/>
      <c r="K422" s="211"/>
      <c r="N422" s="211"/>
      <c r="Q422" s="211"/>
      <c r="T422" s="211"/>
      <c r="W422" s="211"/>
      <c r="Z422" s="211"/>
      <c r="AC422" s="211"/>
      <c r="AF422" s="211"/>
    </row>
    <row r="423" ht="14.25" customHeight="1">
      <c r="E423" s="211"/>
      <c r="H423" s="211"/>
      <c r="K423" s="211"/>
      <c r="N423" s="211"/>
      <c r="Q423" s="211"/>
      <c r="T423" s="211"/>
      <c r="W423" s="211"/>
      <c r="Z423" s="211"/>
      <c r="AC423" s="211"/>
      <c r="AF423" s="211"/>
    </row>
    <row r="424" ht="14.25" customHeight="1">
      <c r="E424" s="211"/>
      <c r="H424" s="211"/>
      <c r="K424" s="211"/>
      <c r="N424" s="211"/>
      <c r="Q424" s="211"/>
      <c r="T424" s="211"/>
      <c r="W424" s="211"/>
      <c r="Z424" s="211"/>
      <c r="AC424" s="211"/>
      <c r="AF424" s="211"/>
    </row>
    <row r="425" ht="14.25" customHeight="1">
      <c r="E425" s="211"/>
      <c r="H425" s="211"/>
      <c r="K425" s="211"/>
      <c r="N425" s="211"/>
      <c r="Q425" s="211"/>
      <c r="T425" s="211"/>
      <c r="W425" s="211"/>
      <c r="Z425" s="211"/>
      <c r="AC425" s="211"/>
      <c r="AF425" s="211"/>
    </row>
    <row r="426" ht="14.25" customHeight="1">
      <c r="E426" s="211"/>
      <c r="H426" s="211"/>
      <c r="K426" s="211"/>
      <c r="N426" s="211"/>
      <c r="Q426" s="211"/>
      <c r="T426" s="211"/>
      <c r="W426" s="211"/>
      <c r="Z426" s="211"/>
      <c r="AC426" s="211"/>
      <c r="AF426" s="211"/>
    </row>
    <row r="427" ht="14.25" customHeight="1">
      <c r="E427" s="211"/>
      <c r="H427" s="211"/>
      <c r="K427" s="211"/>
      <c r="N427" s="211"/>
      <c r="Q427" s="211"/>
      <c r="T427" s="211"/>
      <c r="W427" s="211"/>
      <c r="Z427" s="211"/>
      <c r="AC427" s="211"/>
      <c r="AF427" s="211"/>
    </row>
    <row r="428" ht="14.25" customHeight="1">
      <c r="E428" s="211"/>
      <c r="H428" s="211"/>
      <c r="K428" s="211"/>
      <c r="N428" s="211"/>
      <c r="Q428" s="211"/>
      <c r="T428" s="211"/>
      <c r="W428" s="211"/>
      <c r="Z428" s="211"/>
      <c r="AC428" s="211"/>
      <c r="AF428" s="211"/>
    </row>
    <row r="429" ht="14.25" customHeight="1">
      <c r="E429" s="211"/>
      <c r="H429" s="211"/>
      <c r="K429" s="211"/>
      <c r="N429" s="211"/>
      <c r="Q429" s="211"/>
      <c r="T429" s="211"/>
      <c r="W429" s="211"/>
      <c r="Z429" s="211"/>
      <c r="AC429" s="211"/>
      <c r="AF429" s="211"/>
    </row>
    <row r="430" ht="14.25" customHeight="1">
      <c r="E430" s="211"/>
      <c r="H430" s="211"/>
      <c r="K430" s="211"/>
      <c r="N430" s="211"/>
      <c r="Q430" s="211"/>
      <c r="T430" s="211"/>
      <c r="W430" s="211"/>
      <c r="Z430" s="211"/>
      <c r="AC430" s="211"/>
      <c r="AF430" s="211"/>
    </row>
    <row r="431" ht="14.25" customHeight="1">
      <c r="E431" s="211"/>
      <c r="H431" s="211"/>
      <c r="K431" s="211"/>
      <c r="N431" s="211"/>
      <c r="Q431" s="211"/>
      <c r="T431" s="211"/>
      <c r="W431" s="211"/>
      <c r="Z431" s="211"/>
      <c r="AC431" s="211"/>
      <c r="AF431" s="211"/>
    </row>
    <row r="432" ht="14.25" customHeight="1">
      <c r="E432" s="211"/>
      <c r="H432" s="211"/>
      <c r="K432" s="211"/>
      <c r="N432" s="211"/>
      <c r="Q432" s="211"/>
      <c r="T432" s="211"/>
      <c r="W432" s="211"/>
      <c r="Z432" s="211"/>
      <c r="AC432" s="211"/>
      <c r="AF432" s="211"/>
    </row>
    <row r="433" ht="14.25" customHeight="1">
      <c r="E433" s="211"/>
      <c r="H433" s="211"/>
      <c r="K433" s="211"/>
      <c r="N433" s="211"/>
      <c r="Q433" s="211"/>
      <c r="T433" s="211"/>
      <c r="W433" s="211"/>
      <c r="Z433" s="211"/>
      <c r="AC433" s="211"/>
      <c r="AF433" s="211"/>
    </row>
    <row r="434" ht="14.25" customHeight="1">
      <c r="E434" s="211"/>
      <c r="H434" s="211"/>
      <c r="K434" s="211"/>
      <c r="N434" s="211"/>
      <c r="Q434" s="211"/>
      <c r="T434" s="211"/>
      <c r="W434" s="211"/>
      <c r="Z434" s="211"/>
      <c r="AC434" s="211"/>
      <c r="AF434" s="211"/>
    </row>
    <row r="435" ht="14.25" customHeight="1">
      <c r="E435" s="211"/>
      <c r="H435" s="211"/>
      <c r="K435" s="211"/>
      <c r="N435" s="211"/>
      <c r="Q435" s="211"/>
      <c r="T435" s="211"/>
      <c r="W435" s="211"/>
      <c r="Z435" s="211"/>
      <c r="AC435" s="211"/>
      <c r="AF435" s="211"/>
    </row>
    <row r="436" ht="14.25" customHeight="1">
      <c r="E436" s="211"/>
      <c r="H436" s="211"/>
      <c r="K436" s="211"/>
      <c r="N436" s="211"/>
      <c r="Q436" s="211"/>
      <c r="T436" s="211"/>
      <c r="W436" s="211"/>
      <c r="Z436" s="211"/>
      <c r="AC436" s="211"/>
      <c r="AF436" s="211"/>
    </row>
    <row r="437" ht="14.25" customHeight="1">
      <c r="E437" s="211"/>
      <c r="H437" s="211"/>
      <c r="K437" s="211"/>
      <c r="N437" s="211"/>
      <c r="Q437" s="211"/>
      <c r="T437" s="211"/>
      <c r="W437" s="211"/>
      <c r="Z437" s="211"/>
      <c r="AC437" s="211"/>
      <c r="AF437" s="211"/>
    </row>
    <row r="438" ht="14.25" customHeight="1">
      <c r="E438" s="211"/>
      <c r="H438" s="211"/>
      <c r="K438" s="211"/>
      <c r="N438" s="211"/>
      <c r="Q438" s="211"/>
      <c r="T438" s="211"/>
      <c r="W438" s="211"/>
      <c r="Z438" s="211"/>
      <c r="AC438" s="211"/>
      <c r="AF438" s="211"/>
    </row>
    <row r="439" ht="14.25" customHeight="1">
      <c r="E439" s="211"/>
      <c r="H439" s="211"/>
      <c r="K439" s="211"/>
      <c r="N439" s="211"/>
      <c r="Q439" s="211"/>
      <c r="T439" s="211"/>
      <c r="W439" s="211"/>
      <c r="Z439" s="211"/>
      <c r="AC439" s="211"/>
      <c r="AF439" s="211"/>
    </row>
    <row r="440" ht="14.25" customHeight="1">
      <c r="E440" s="211"/>
      <c r="H440" s="211"/>
      <c r="K440" s="211"/>
      <c r="N440" s="211"/>
      <c r="Q440" s="211"/>
      <c r="T440" s="211"/>
      <c r="W440" s="211"/>
      <c r="Z440" s="211"/>
      <c r="AC440" s="211"/>
      <c r="AF440" s="211"/>
    </row>
    <row r="441" ht="14.25" customHeight="1">
      <c r="E441" s="211"/>
      <c r="H441" s="211"/>
      <c r="K441" s="211"/>
      <c r="N441" s="211"/>
      <c r="Q441" s="211"/>
      <c r="T441" s="211"/>
      <c r="W441" s="211"/>
      <c r="Z441" s="211"/>
      <c r="AC441" s="211"/>
      <c r="AF441" s="211"/>
    </row>
    <row r="442" ht="14.25" customHeight="1">
      <c r="E442" s="211"/>
      <c r="H442" s="211"/>
      <c r="K442" s="211"/>
      <c r="N442" s="211"/>
      <c r="Q442" s="211"/>
      <c r="T442" s="211"/>
      <c r="W442" s="211"/>
      <c r="Z442" s="211"/>
      <c r="AC442" s="211"/>
      <c r="AF442" s="211"/>
    </row>
    <row r="443" ht="14.25" customHeight="1">
      <c r="E443" s="211"/>
      <c r="H443" s="211"/>
      <c r="K443" s="211"/>
      <c r="N443" s="211"/>
      <c r="Q443" s="211"/>
      <c r="T443" s="211"/>
      <c r="W443" s="211"/>
      <c r="Z443" s="211"/>
      <c r="AC443" s="211"/>
      <c r="AF443" s="211"/>
    </row>
    <row r="444" ht="14.25" customHeight="1">
      <c r="E444" s="211"/>
      <c r="H444" s="211"/>
      <c r="K444" s="211"/>
      <c r="N444" s="211"/>
      <c r="Q444" s="211"/>
      <c r="T444" s="211"/>
      <c r="W444" s="211"/>
      <c r="Z444" s="211"/>
      <c r="AC444" s="211"/>
      <c r="AF444" s="211"/>
    </row>
    <row r="445" ht="14.25" customHeight="1">
      <c r="E445" s="211"/>
      <c r="H445" s="211"/>
      <c r="K445" s="211"/>
      <c r="N445" s="211"/>
      <c r="Q445" s="211"/>
      <c r="T445" s="211"/>
      <c r="W445" s="211"/>
      <c r="Z445" s="211"/>
      <c r="AC445" s="211"/>
      <c r="AF445" s="211"/>
    </row>
    <row r="446" ht="14.25" customHeight="1">
      <c r="E446" s="211"/>
      <c r="H446" s="211"/>
      <c r="K446" s="211"/>
      <c r="N446" s="211"/>
      <c r="Q446" s="211"/>
      <c r="T446" s="211"/>
      <c r="W446" s="211"/>
      <c r="Z446" s="211"/>
      <c r="AC446" s="211"/>
      <c r="AF446" s="211"/>
    </row>
    <row r="447" ht="14.25" customHeight="1">
      <c r="E447" s="211"/>
      <c r="H447" s="211"/>
      <c r="K447" s="211"/>
      <c r="N447" s="211"/>
      <c r="Q447" s="211"/>
      <c r="T447" s="211"/>
      <c r="W447" s="211"/>
      <c r="Z447" s="211"/>
      <c r="AC447" s="211"/>
      <c r="AF447" s="211"/>
    </row>
    <row r="448" ht="14.25" customHeight="1">
      <c r="E448" s="211"/>
      <c r="H448" s="211"/>
      <c r="K448" s="211"/>
      <c r="N448" s="211"/>
      <c r="Q448" s="211"/>
      <c r="T448" s="211"/>
      <c r="W448" s="211"/>
      <c r="Z448" s="211"/>
      <c r="AC448" s="211"/>
      <c r="AF448" s="211"/>
    </row>
    <row r="449" ht="14.25" customHeight="1">
      <c r="E449" s="211"/>
      <c r="H449" s="211"/>
      <c r="K449" s="211"/>
      <c r="N449" s="211"/>
      <c r="Q449" s="211"/>
      <c r="T449" s="211"/>
      <c r="W449" s="211"/>
      <c r="Z449" s="211"/>
      <c r="AC449" s="211"/>
      <c r="AF449" s="211"/>
    </row>
    <row r="450" ht="14.25" customHeight="1">
      <c r="E450" s="211"/>
      <c r="H450" s="211"/>
      <c r="K450" s="211"/>
      <c r="N450" s="211"/>
      <c r="Q450" s="211"/>
      <c r="T450" s="211"/>
      <c r="W450" s="211"/>
      <c r="Z450" s="211"/>
      <c r="AC450" s="211"/>
      <c r="AF450" s="211"/>
    </row>
    <row r="451" ht="14.25" customHeight="1">
      <c r="E451" s="211"/>
      <c r="H451" s="211"/>
      <c r="K451" s="211"/>
      <c r="N451" s="211"/>
      <c r="Q451" s="211"/>
      <c r="T451" s="211"/>
      <c r="W451" s="211"/>
      <c r="Z451" s="211"/>
      <c r="AC451" s="211"/>
      <c r="AF451" s="211"/>
    </row>
    <row r="452" ht="14.25" customHeight="1">
      <c r="E452" s="211"/>
      <c r="H452" s="211"/>
      <c r="K452" s="211"/>
      <c r="N452" s="211"/>
      <c r="Q452" s="211"/>
      <c r="T452" s="211"/>
      <c r="W452" s="211"/>
      <c r="Z452" s="211"/>
      <c r="AC452" s="211"/>
      <c r="AF452" s="211"/>
    </row>
    <row r="453" ht="14.25" customHeight="1">
      <c r="E453" s="211"/>
      <c r="H453" s="211"/>
      <c r="K453" s="211"/>
      <c r="N453" s="211"/>
      <c r="Q453" s="211"/>
      <c r="T453" s="211"/>
      <c r="W453" s="211"/>
      <c r="Z453" s="211"/>
      <c r="AC453" s="211"/>
      <c r="AF453" s="211"/>
    </row>
    <row r="454" ht="14.25" customHeight="1">
      <c r="E454" s="211"/>
      <c r="H454" s="211"/>
      <c r="K454" s="211"/>
      <c r="N454" s="211"/>
      <c r="Q454" s="211"/>
      <c r="T454" s="211"/>
      <c r="W454" s="211"/>
      <c r="Z454" s="211"/>
      <c r="AC454" s="211"/>
      <c r="AF454" s="211"/>
    </row>
    <row r="455" ht="14.25" customHeight="1">
      <c r="E455" s="211"/>
      <c r="H455" s="211"/>
      <c r="K455" s="211"/>
      <c r="N455" s="211"/>
      <c r="Q455" s="211"/>
      <c r="T455" s="211"/>
      <c r="W455" s="211"/>
      <c r="Z455" s="211"/>
      <c r="AC455" s="211"/>
      <c r="AF455" s="211"/>
    </row>
    <row r="456" ht="14.25" customHeight="1">
      <c r="E456" s="211"/>
      <c r="H456" s="211"/>
      <c r="K456" s="211"/>
      <c r="N456" s="211"/>
      <c r="Q456" s="211"/>
      <c r="T456" s="211"/>
      <c r="W456" s="211"/>
      <c r="Z456" s="211"/>
      <c r="AC456" s="211"/>
      <c r="AF456" s="211"/>
    </row>
    <row r="457" ht="14.25" customHeight="1">
      <c r="E457" s="211"/>
      <c r="H457" s="211"/>
      <c r="K457" s="211"/>
      <c r="N457" s="211"/>
      <c r="Q457" s="211"/>
      <c r="T457" s="211"/>
      <c r="W457" s="211"/>
      <c r="Z457" s="211"/>
      <c r="AC457" s="211"/>
      <c r="AF457" s="211"/>
    </row>
    <row r="458" ht="14.25" customHeight="1">
      <c r="E458" s="211"/>
      <c r="H458" s="211"/>
      <c r="K458" s="211"/>
      <c r="N458" s="211"/>
      <c r="Q458" s="211"/>
      <c r="T458" s="211"/>
      <c r="W458" s="211"/>
      <c r="Z458" s="211"/>
      <c r="AC458" s="211"/>
      <c r="AF458" s="211"/>
    </row>
    <row r="459" ht="14.25" customHeight="1">
      <c r="E459" s="211"/>
      <c r="H459" s="211"/>
      <c r="K459" s="211"/>
      <c r="N459" s="211"/>
      <c r="Q459" s="211"/>
      <c r="T459" s="211"/>
      <c r="W459" s="211"/>
      <c r="Z459" s="211"/>
      <c r="AC459" s="211"/>
      <c r="AF459" s="211"/>
    </row>
    <row r="460" ht="14.25" customHeight="1">
      <c r="E460" s="211"/>
      <c r="H460" s="211"/>
      <c r="K460" s="211"/>
      <c r="N460" s="211"/>
      <c r="Q460" s="211"/>
      <c r="T460" s="211"/>
      <c r="W460" s="211"/>
      <c r="Z460" s="211"/>
      <c r="AC460" s="211"/>
      <c r="AF460" s="211"/>
    </row>
    <row r="461" ht="14.25" customHeight="1">
      <c r="E461" s="211"/>
      <c r="H461" s="211"/>
      <c r="K461" s="211"/>
      <c r="N461" s="211"/>
      <c r="Q461" s="211"/>
      <c r="T461" s="211"/>
      <c r="W461" s="211"/>
      <c r="Z461" s="211"/>
      <c r="AC461" s="211"/>
      <c r="AF461" s="211"/>
    </row>
    <row r="462" ht="14.25" customHeight="1">
      <c r="E462" s="211"/>
      <c r="H462" s="211"/>
      <c r="K462" s="211"/>
      <c r="N462" s="211"/>
      <c r="Q462" s="211"/>
      <c r="T462" s="211"/>
      <c r="W462" s="211"/>
      <c r="Z462" s="211"/>
      <c r="AC462" s="211"/>
      <c r="AF462" s="211"/>
    </row>
    <row r="463" ht="14.25" customHeight="1">
      <c r="E463" s="211"/>
      <c r="H463" s="211"/>
      <c r="K463" s="211"/>
      <c r="N463" s="211"/>
      <c r="Q463" s="211"/>
      <c r="T463" s="211"/>
      <c r="W463" s="211"/>
      <c r="Z463" s="211"/>
      <c r="AC463" s="211"/>
      <c r="AF463" s="211"/>
    </row>
    <row r="464" ht="14.25" customHeight="1">
      <c r="E464" s="211"/>
      <c r="H464" s="211"/>
      <c r="K464" s="211"/>
      <c r="N464" s="211"/>
      <c r="Q464" s="211"/>
      <c r="T464" s="211"/>
      <c r="W464" s="211"/>
      <c r="Z464" s="211"/>
      <c r="AC464" s="211"/>
      <c r="AF464" s="211"/>
    </row>
    <row r="465" ht="14.25" customHeight="1">
      <c r="E465" s="211"/>
      <c r="H465" s="211"/>
      <c r="K465" s="211"/>
      <c r="N465" s="211"/>
      <c r="Q465" s="211"/>
      <c r="T465" s="211"/>
      <c r="W465" s="211"/>
      <c r="Z465" s="211"/>
      <c r="AC465" s="211"/>
      <c r="AF465" s="211"/>
    </row>
    <row r="466" ht="14.25" customHeight="1">
      <c r="E466" s="211"/>
      <c r="H466" s="211"/>
      <c r="K466" s="211"/>
      <c r="N466" s="211"/>
      <c r="Q466" s="211"/>
      <c r="T466" s="211"/>
      <c r="W466" s="211"/>
      <c r="Z466" s="211"/>
      <c r="AC466" s="211"/>
      <c r="AF466" s="211"/>
    </row>
    <row r="467" ht="14.25" customHeight="1">
      <c r="E467" s="211"/>
      <c r="H467" s="211"/>
      <c r="K467" s="211"/>
      <c r="N467" s="211"/>
      <c r="Q467" s="211"/>
      <c r="T467" s="211"/>
      <c r="W467" s="211"/>
      <c r="Z467" s="211"/>
      <c r="AC467" s="211"/>
      <c r="AF467" s="211"/>
    </row>
    <row r="468" ht="14.25" customHeight="1">
      <c r="E468" s="211"/>
      <c r="H468" s="211"/>
      <c r="K468" s="211"/>
      <c r="N468" s="211"/>
      <c r="Q468" s="211"/>
      <c r="T468" s="211"/>
      <c r="W468" s="211"/>
      <c r="Z468" s="211"/>
      <c r="AC468" s="211"/>
      <c r="AF468" s="211"/>
    </row>
    <row r="469" ht="14.25" customHeight="1">
      <c r="E469" s="211"/>
      <c r="H469" s="211"/>
      <c r="K469" s="211"/>
      <c r="N469" s="211"/>
      <c r="Q469" s="211"/>
      <c r="T469" s="211"/>
      <c r="W469" s="211"/>
      <c r="Z469" s="211"/>
      <c r="AC469" s="211"/>
      <c r="AF469" s="211"/>
    </row>
    <row r="470" ht="14.25" customHeight="1">
      <c r="E470" s="211"/>
      <c r="H470" s="211"/>
      <c r="K470" s="211"/>
      <c r="N470" s="211"/>
      <c r="Q470" s="211"/>
      <c r="T470" s="211"/>
      <c r="W470" s="211"/>
      <c r="Z470" s="211"/>
      <c r="AC470" s="211"/>
      <c r="AF470" s="211"/>
    </row>
    <row r="471" ht="14.25" customHeight="1">
      <c r="E471" s="211"/>
      <c r="H471" s="211"/>
      <c r="K471" s="211"/>
      <c r="N471" s="211"/>
      <c r="Q471" s="211"/>
      <c r="T471" s="211"/>
      <c r="W471" s="211"/>
      <c r="Z471" s="211"/>
      <c r="AC471" s="211"/>
      <c r="AF471" s="211"/>
    </row>
    <row r="472" ht="14.25" customHeight="1">
      <c r="E472" s="211"/>
      <c r="H472" s="211"/>
      <c r="K472" s="211"/>
      <c r="N472" s="211"/>
      <c r="Q472" s="211"/>
      <c r="T472" s="211"/>
      <c r="W472" s="211"/>
      <c r="Z472" s="211"/>
      <c r="AC472" s="211"/>
      <c r="AF472" s="211"/>
    </row>
    <row r="473" ht="14.25" customHeight="1">
      <c r="E473" s="211"/>
      <c r="H473" s="211"/>
      <c r="K473" s="211"/>
      <c r="N473" s="211"/>
      <c r="Q473" s="211"/>
      <c r="T473" s="211"/>
      <c r="W473" s="211"/>
      <c r="Z473" s="211"/>
      <c r="AC473" s="211"/>
      <c r="AF473" s="211"/>
    </row>
    <row r="474" ht="14.25" customHeight="1">
      <c r="E474" s="211"/>
      <c r="H474" s="211"/>
      <c r="K474" s="211"/>
      <c r="N474" s="211"/>
      <c r="Q474" s="211"/>
      <c r="T474" s="211"/>
      <c r="W474" s="211"/>
      <c r="Z474" s="211"/>
      <c r="AC474" s="211"/>
      <c r="AF474" s="211"/>
    </row>
    <row r="475" ht="14.25" customHeight="1">
      <c r="E475" s="211"/>
      <c r="H475" s="211"/>
      <c r="K475" s="211"/>
      <c r="N475" s="211"/>
      <c r="Q475" s="211"/>
      <c r="T475" s="211"/>
      <c r="W475" s="211"/>
      <c r="Z475" s="211"/>
      <c r="AC475" s="211"/>
      <c r="AF475" s="211"/>
    </row>
    <row r="476" ht="14.25" customHeight="1">
      <c r="E476" s="211"/>
      <c r="H476" s="211"/>
      <c r="K476" s="211"/>
      <c r="N476" s="211"/>
      <c r="Q476" s="211"/>
      <c r="T476" s="211"/>
      <c r="W476" s="211"/>
      <c r="Z476" s="211"/>
      <c r="AC476" s="211"/>
      <c r="AF476" s="211"/>
    </row>
    <row r="477" ht="14.25" customHeight="1">
      <c r="E477" s="211"/>
      <c r="H477" s="211"/>
      <c r="K477" s="211"/>
      <c r="N477" s="211"/>
      <c r="Q477" s="211"/>
      <c r="T477" s="211"/>
      <c r="W477" s="211"/>
      <c r="Z477" s="211"/>
      <c r="AC477" s="211"/>
      <c r="AF477" s="211"/>
    </row>
    <row r="478" ht="14.25" customHeight="1">
      <c r="E478" s="211"/>
      <c r="H478" s="211"/>
      <c r="K478" s="211"/>
      <c r="N478" s="211"/>
      <c r="Q478" s="211"/>
      <c r="T478" s="211"/>
      <c r="W478" s="211"/>
      <c r="Z478" s="211"/>
      <c r="AC478" s="211"/>
      <c r="AF478" s="211"/>
    </row>
    <row r="479" ht="14.25" customHeight="1">
      <c r="E479" s="211"/>
      <c r="H479" s="211"/>
      <c r="K479" s="211"/>
      <c r="N479" s="211"/>
      <c r="Q479" s="211"/>
      <c r="T479" s="211"/>
      <c r="W479" s="211"/>
      <c r="Z479" s="211"/>
      <c r="AC479" s="211"/>
      <c r="AF479" s="211"/>
    </row>
    <row r="480" ht="14.25" customHeight="1">
      <c r="E480" s="211"/>
      <c r="H480" s="211"/>
      <c r="K480" s="211"/>
      <c r="N480" s="211"/>
      <c r="Q480" s="211"/>
      <c r="T480" s="211"/>
      <c r="W480" s="211"/>
      <c r="Z480" s="211"/>
      <c r="AC480" s="211"/>
      <c r="AF480" s="211"/>
    </row>
    <row r="481" ht="14.25" customHeight="1">
      <c r="E481" s="211"/>
      <c r="H481" s="211"/>
      <c r="K481" s="211"/>
      <c r="N481" s="211"/>
      <c r="Q481" s="211"/>
      <c r="T481" s="211"/>
      <c r="W481" s="211"/>
      <c r="Z481" s="211"/>
      <c r="AC481" s="211"/>
      <c r="AF481" s="211"/>
    </row>
    <row r="482" ht="14.25" customHeight="1">
      <c r="E482" s="211"/>
      <c r="H482" s="211"/>
      <c r="K482" s="211"/>
      <c r="N482" s="211"/>
      <c r="Q482" s="211"/>
      <c r="T482" s="211"/>
      <c r="W482" s="211"/>
      <c r="Z482" s="211"/>
      <c r="AC482" s="211"/>
      <c r="AF482" s="211"/>
    </row>
    <row r="483" ht="14.25" customHeight="1">
      <c r="E483" s="211"/>
      <c r="H483" s="211"/>
      <c r="K483" s="211"/>
      <c r="N483" s="211"/>
      <c r="Q483" s="211"/>
      <c r="T483" s="211"/>
      <c r="W483" s="211"/>
      <c r="Z483" s="211"/>
      <c r="AC483" s="211"/>
      <c r="AF483" s="211"/>
    </row>
    <row r="484" ht="14.25" customHeight="1">
      <c r="E484" s="211"/>
      <c r="H484" s="211"/>
      <c r="K484" s="211"/>
      <c r="N484" s="211"/>
      <c r="Q484" s="211"/>
      <c r="T484" s="211"/>
      <c r="W484" s="211"/>
      <c r="Z484" s="211"/>
      <c r="AC484" s="211"/>
      <c r="AF484" s="211"/>
    </row>
    <row r="485" ht="14.25" customHeight="1">
      <c r="E485" s="211"/>
      <c r="H485" s="211"/>
      <c r="K485" s="211"/>
      <c r="N485" s="211"/>
      <c r="Q485" s="211"/>
      <c r="T485" s="211"/>
      <c r="W485" s="211"/>
      <c r="Z485" s="211"/>
      <c r="AC485" s="211"/>
      <c r="AF485" s="211"/>
    </row>
    <row r="486" ht="14.25" customHeight="1">
      <c r="E486" s="211"/>
      <c r="H486" s="211"/>
      <c r="K486" s="211"/>
      <c r="N486" s="211"/>
      <c r="Q486" s="211"/>
      <c r="T486" s="211"/>
      <c r="W486" s="211"/>
      <c r="Z486" s="211"/>
      <c r="AC486" s="211"/>
      <c r="AF486" s="211"/>
    </row>
    <row r="487" ht="14.25" customHeight="1">
      <c r="E487" s="211"/>
      <c r="H487" s="211"/>
      <c r="K487" s="211"/>
      <c r="N487" s="211"/>
      <c r="Q487" s="211"/>
      <c r="T487" s="211"/>
      <c r="W487" s="211"/>
      <c r="Z487" s="211"/>
      <c r="AC487" s="211"/>
      <c r="AF487" s="211"/>
    </row>
    <row r="488" ht="14.25" customHeight="1">
      <c r="E488" s="211"/>
      <c r="H488" s="211"/>
      <c r="K488" s="211"/>
      <c r="N488" s="211"/>
      <c r="Q488" s="211"/>
      <c r="T488" s="211"/>
      <c r="W488" s="211"/>
      <c r="Z488" s="211"/>
      <c r="AC488" s="211"/>
      <c r="AF488" s="211"/>
    </row>
    <row r="489" ht="14.25" customHeight="1">
      <c r="E489" s="211"/>
      <c r="H489" s="211"/>
      <c r="K489" s="211"/>
      <c r="N489" s="211"/>
      <c r="Q489" s="211"/>
      <c r="T489" s="211"/>
      <c r="W489" s="211"/>
      <c r="Z489" s="211"/>
      <c r="AC489" s="211"/>
      <c r="AF489" s="211"/>
    </row>
    <row r="490" ht="14.25" customHeight="1">
      <c r="E490" s="211"/>
      <c r="H490" s="211"/>
      <c r="K490" s="211"/>
      <c r="N490" s="211"/>
      <c r="Q490" s="211"/>
      <c r="T490" s="211"/>
      <c r="W490" s="211"/>
      <c r="Z490" s="211"/>
      <c r="AC490" s="211"/>
      <c r="AF490" s="211"/>
    </row>
    <row r="491" ht="14.25" customHeight="1">
      <c r="E491" s="211"/>
      <c r="H491" s="211"/>
      <c r="K491" s="211"/>
      <c r="N491" s="211"/>
      <c r="Q491" s="211"/>
      <c r="T491" s="211"/>
      <c r="W491" s="211"/>
      <c r="Z491" s="211"/>
      <c r="AC491" s="211"/>
      <c r="AF491" s="211"/>
    </row>
    <row r="492" ht="14.25" customHeight="1">
      <c r="E492" s="211"/>
      <c r="H492" s="211"/>
      <c r="K492" s="211"/>
      <c r="N492" s="211"/>
      <c r="Q492" s="211"/>
      <c r="T492" s="211"/>
      <c r="W492" s="211"/>
      <c r="Z492" s="211"/>
      <c r="AC492" s="211"/>
      <c r="AF492" s="211"/>
    </row>
    <row r="493" ht="14.25" customHeight="1">
      <c r="E493" s="211"/>
      <c r="H493" s="211"/>
      <c r="K493" s="211"/>
      <c r="N493" s="211"/>
      <c r="Q493" s="211"/>
      <c r="T493" s="211"/>
      <c r="W493" s="211"/>
      <c r="Z493" s="211"/>
      <c r="AC493" s="211"/>
      <c r="AF493" s="211"/>
    </row>
    <row r="494" ht="14.25" customHeight="1">
      <c r="E494" s="211"/>
      <c r="H494" s="211"/>
      <c r="K494" s="211"/>
      <c r="N494" s="211"/>
      <c r="Q494" s="211"/>
      <c r="T494" s="211"/>
      <c r="W494" s="211"/>
      <c r="Z494" s="211"/>
      <c r="AC494" s="211"/>
      <c r="AF494" s="211"/>
    </row>
    <row r="495" ht="14.25" customHeight="1">
      <c r="E495" s="211"/>
      <c r="H495" s="211"/>
      <c r="K495" s="211"/>
      <c r="N495" s="211"/>
      <c r="Q495" s="211"/>
      <c r="T495" s="211"/>
      <c r="W495" s="211"/>
      <c r="Z495" s="211"/>
      <c r="AC495" s="211"/>
      <c r="AF495" s="211"/>
    </row>
    <row r="496" ht="14.25" customHeight="1">
      <c r="E496" s="211"/>
      <c r="H496" s="211"/>
      <c r="K496" s="211"/>
      <c r="N496" s="211"/>
      <c r="Q496" s="211"/>
      <c r="T496" s="211"/>
      <c r="W496" s="211"/>
      <c r="Z496" s="211"/>
      <c r="AC496" s="211"/>
      <c r="AF496" s="211"/>
    </row>
    <row r="497" ht="14.25" customHeight="1">
      <c r="E497" s="211"/>
      <c r="H497" s="211"/>
      <c r="K497" s="211"/>
      <c r="N497" s="211"/>
      <c r="Q497" s="211"/>
      <c r="T497" s="211"/>
      <c r="W497" s="211"/>
      <c r="Z497" s="211"/>
      <c r="AC497" s="211"/>
      <c r="AF497" s="211"/>
    </row>
    <row r="498" ht="14.25" customHeight="1">
      <c r="E498" s="211"/>
      <c r="H498" s="211"/>
      <c r="K498" s="211"/>
      <c r="N498" s="211"/>
      <c r="Q498" s="211"/>
      <c r="T498" s="211"/>
      <c r="W498" s="211"/>
      <c r="Z498" s="211"/>
      <c r="AC498" s="211"/>
      <c r="AF498" s="211"/>
    </row>
    <row r="499" ht="14.25" customHeight="1">
      <c r="E499" s="211"/>
      <c r="H499" s="211"/>
      <c r="K499" s="211"/>
      <c r="N499" s="211"/>
      <c r="Q499" s="211"/>
      <c r="T499" s="211"/>
      <c r="W499" s="211"/>
      <c r="Z499" s="211"/>
      <c r="AC499" s="211"/>
      <c r="AF499" s="211"/>
    </row>
    <row r="500" ht="14.25" customHeight="1">
      <c r="E500" s="211"/>
      <c r="H500" s="211"/>
      <c r="K500" s="211"/>
      <c r="N500" s="211"/>
      <c r="Q500" s="211"/>
      <c r="T500" s="211"/>
      <c r="W500" s="211"/>
      <c r="Z500" s="211"/>
      <c r="AC500" s="211"/>
      <c r="AF500" s="211"/>
    </row>
    <row r="501" ht="14.25" customHeight="1">
      <c r="E501" s="211"/>
      <c r="H501" s="211"/>
      <c r="K501" s="211"/>
      <c r="N501" s="211"/>
      <c r="Q501" s="211"/>
      <c r="T501" s="211"/>
      <c r="W501" s="211"/>
      <c r="Z501" s="211"/>
      <c r="AC501" s="211"/>
      <c r="AF501" s="211"/>
    </row>
    <row r="502" ht="14.25" customHeight="1">
      <c r="E502" s="211"/>
      <c r="H502" s="211"/>
      <c r="K502" s="211"/>
      <c r="N502" s="211"/>
      <c r="Q502" s="211"/>
      <c r="T502" s="211"/>
      <c r="W502" s="211"/>
      <c r="Z502" s="211"/>
      <c r="AC502" s="211"/>
      <c r="AF502" s="211"/>
    </row>
    <row r="503" ht="14.25" customHeight="1">
      <c r="E503" s="211"/>
      <c r="H503" s="211"/>
      <c r="K503" s="211"/>
      <c r="N503" s="211"/>
      <c r="Q503" s="211"/>
      <c r="T503" s="211"/>
      <c r="W503" s="211"/>
      <c r="Z503" s="211"/>
      <c r="AC503" s="211"/>
      <c r="AF503" s="211"/>
    </row>
    <row r="504" ht="14.25" customHeight="1">
      <c r="E504" s="211"/>
      <c r="H504" s="211"/>
      <c r="K504" s="211"/>
      <c r="N504" s="211"/>
      <c r="Q504" s="211"/>
      <c r="T504" s="211"/>
      <c r="W504" s="211"/>
      <c r="Z504" s="211"/>
      <c r="AC504" s="211"/>
      <c r="AF504" s="211"/>
    </row>
    <row r="505" ht="14.25" customHeight="1">
      <c r="E505" s="211"/>
      <c r="H505" s="211"/>
      <c r="K505" s="211"/>
      <c r="N505" s="211"/>
      <c r="Q505" s="211"/>
      <c r="T505" s="211"/>
      <c r="W505" s="211"/>
      <c r="Z505" s="211"/>
      <c r="AC505" s="211"/>
      <c r="AF505" s="211"/>
    </row>
    <row r="506" ht="14.25" customHeight="1">
      <c r="E506" s="211"/>
      <c r="H506" s="211"/>
      <c r="K506" s="211"/>
      <c r="N506" s="211"/>
      <c r="Q506" s="211"/>
      <c r="T506" s="211"/>
      <c r="W506" s="211"/>
      <c r="Z506" s="211"/>
      <c r="AC506" s="211"/>
      <c r="AF506" s="211"/>
    </row>
    <row r="507" ht="14.25" customHeight="1">
      <c r="E507" s="211"/>
      <c r="H507" s="211"/>
      <c r="K507" s="211"/>
      <c r="N507" s="211"/>
      <c r="Q507" s="211"/>
      <c r="T507" s="211"/>
      <c r="W507" s="211"/>
      <c r="Z507" s="211"/>
      <c r="AC507" s="211"/>
      <c r="AF507" s="211"/>
    </row>
    <row r="508" ht="14.25" customHeight="1">
      <c r="E508" s="211"/>
      <c r="H508" s="211"/>
      <c r="K508" s="211"/>
      <c r="N508" s="211"/>
      <c r="Q508" s="211"/>
      <c r="T508" s="211"/>
      <c r="W508" s="211"/>
      <c r="Z508" s="211"/>
      <c r="AC508" s="211"/>
      <c r="AF508" s="211"/>
    </row>
    <row r="509" ht="14.25" customHeight="1">
      <c r="E509" s="211"/>
      <c r="H509" s="211"/>
      <c r="K509" s="211"/>
      <c r="N509" s="211"/>
      <c r="Q509" s="211"/>
      <c r="T509" s="211"/>
      <c r="W509" s="211"/>
      <c r="Z509" s="211"/>
      <c r="AC509" s="211"/>
      <c r="AF509" s="211"/>
    </row>
    <row r="510" ht="14.25" customHeight="1">
      <c r="E510" s="211"/>
      <c r="H510" s="211"/>
      <c r="K510" s="211"/>
      <c r="N510" s="211"/>
      <c r="Q510" s="211"/>
      <c r="T510" s="211"/>
      <c r="W510" s="211"/>
      <c r="Z510" s="211"/>
      <c r="AC510" s="211"/>
      <c r="AF510" s="211"/>
    </row>
    <row r="511" ht="14.25" customHeight="1">
      <c r="E511" s="211"/>
      <c r="H511" s="211"/>
      <c r="K511" s="211"/>
      <c r="N511" s="211"/>
      <c r="Q511" s="211"/>
      <c r="T511" s="211"/>
      <c r="W511" s="211"/>
      <c r="Z511" s="211"/>
      <c r="AC511" s="211"/>
      <c r="AF511" s="211"/>
    </row>
    <row r="512" ht="14.25" customHeight="1">
      <c r="E512" s="211"/>
      <c r="H512" s="211"/>
      <c r="K512" s="211"/>
      <c r="N512" s="211"/>
      <c r="Q512" s="211"/>
      <c r="T512" s="211"/>
      <c r="W512" s="211"/>
      <c r="Z512" s="211"/>
      <c r="AC512" s="211"/>
      <c r="AF512" s="211"/>
    </row>
    <row r="513" ht="14.25" customHeight="1">
      <c r="E513" s="211"/>
      <c r="H513" s="211"/>
      <c r="K513" s="211"/>
      <c r="N513" s="211"/>
      <c r="Q513" s="211"/>
      <c r="T513" s="211"/>
      <c r="W513" s="211"/>
      <c r="Z513" s="211"/>
      <c r="AC513" s="211"/>
      <c r="AF513" s="211"/>
    </row>
    <row r="514" ht="14.25" customHeight="1">
      <c r="E514" s="211"/>
      <c r="H514" s="211"/>
      <c r="K514" s="211"/>
      <c r="N514" s="211"/>
      <c r="Q514" s="211"/>
      <c r="T514" s="211"/>
      <c r="W514" s="211"/>
      <c r="Z514" s="211"/>
      <c r="AC514" s="211"/>
      <c r="AF514" s="211"/>
    </row>
    <row r="515" ht="14.25" customHeight="1">
      <c r="E515" s="211"/>
      <c r="H515" s="211"/>
      <c r="K515" s="211"/>
      <c r="N515" s="211"/>
      <c r="Q515" s="211"/>
      <c r="T515" s="211"/>
      <c r="W515" s="211"/>
      <c r="Z515" s="211"/>
      <c r="AC515" s="211"/>
      <c r="AF515" s="211"/>
    </row>
    <row r="516" ht="14.25" customHeight="1">
      <c r="E516" s="211"/>
      <c r="H516" s="211"/>
      <c r="K516" s="211"/>
      <c r="N516" s="211"/>
      <c r="Q516" s="211"/>
      <c r="T516" s="211"/>
      <c r="W516" s="211"/>
      <c r="Z516" s="211"/>
      <c r="AC516" s="211"/>
      <c r="AF516" s="211"/>
    </row>
    <row r="517" ht="14.25" customHeight="1">
      <c r="E517" s="211"/>
      <c r="H517" s="211"/>
      <c r="K517" s="211"/>
      <c r="N517" s="211"/>
      <c r="Q517" s="211"/>
      <c r="T517" s="211"/>
      <c r="W517" s="211"/>
      <c r="Z517" s="211"/>
      <c r="AC517" s="211"/>
      <c r="AF517" s="211"/>
    </row>
    <row r="518" ht="14.25" customHeight="1">
      <c r="E518" s="211"/>
      <c r="H518" s="211"/>
      <c r="K518" s="211"/>
      <c r="N518" s="211"/>
      <c r="Q518" s="211"/>
      <c r="T518" s="211"/>
      <c r="W518" s="211"/>
      <c r="Z518" s="211"/>
      <c r="AC518" s="211"/>
      <c r="AF518" s="211"/>
    </row>
    <row r="519" ht="14.25" customHeight="1">
      <c r="E519" s="211"/>
      <c r="H519" s="211"/>
      <c r="K519" s="211"/>
      <c r="N519" s="211"/>
      <c r="Q519" s="211"/>
      <c r="T519" s="211"/>
      <c r="W519" s="211"/>
      <c r="Z519" s="211"/>
      <c r="AC519" s="211"/>
      <c r="AF519" s="211"/>
    </row>
    <row r="520" ht="14.25" customHeight="1">
      <c r="E520" s="211"/>
      <c r="H520" s="211"/>
      <c r="K520" s="211"/>
      <c r="N520" s="211"/>
      <c r="Q520" s="211"/>
      <c r="T520" s="211"/>
      <c r="W520" s="211"/>
      <c r="Z520" s="211"/>
      <c r="AC520" s="211"/>
      <c r="AF520" s="211"/>
    </row>
    <row r="521" ht="14.25" customHeight="1">
      <c r="E521" s="211"/>
      <c r="H521" s="211"/>
      <c r="K521" s="211"/>
      <c r="N521" s="211"/>
      <c r="Q521" s="211"/>
      <c r="T521" s="211"/>
      <c r="W521" s="211"/>
      <c r="Z521" s="211"/>
      <c r="AC521" s="211"/>
      <c r="AF521" s="211"/>
    </row>
    <row r="522" ht="14.25" customHeight="1">
      <c r="E522" s="211"/>
      <c r="H522" s="211"/>
      <c r="K522" s="211"/>
      <c r="N522" s="211"/>
      <c r="Q522" s="211"/>
      <c r="T522" s="211"/>
      <c r="W522" s="211"/>
      <c r="Z522" s="211"/>
      <c r="AC522" s="211"/>
      <c r="AF522" s="211"/>
    </row>
    <row r="523" ht="14.25" customHeight="1">
      <c r="E523" s="211"/>
      <c r="H523" s="211"/>
      <c r="K523" s="211"/>
      <c r="N523" s="211"/>
      <c r="Q523" s="211"/>
      <c r="T523" s="211"/>
      <c r="W523" s="211"/>
      <c r="Z523" s="211"/>
      <c r="AC523" s="211"/>
      <c r="AF523" s="211"/>
    </row>
    <row r="524" ht="14.25" customHeight="1">
      <c r="E524" s="211"/>
      <c r="H524" s="211"/>
      <c r="K524" s="211"/>
      <c r="N524" s="211"/>
      <c r="Q524" s="211"/>
      <c r="T524" s="211"/>
      <c r="W524" s="211"/>
      <c r="Z524" s="211"/>
      <c r="AC524" s="211"/>
      <c r="AF524" s="211"/>
    </row>
    <row r="525" ht="14.25" customHeight="1">
      <c r="E525" s="211"/>
      <c r="H525" s="211"/>
      <c r="K525" s="211"/>
      <c r="N525" s="211"/>
      <c r="Q525" s="211"/>
      <c r="T525" s="211"/>
      <c r="W525" s="211"/>
      <c r="Z525" s="211"/>
      <c r="AC525" s="211"/>
      <c r="AF525" s="211"/>
    </row>
    <row r="526" ht="14.25" customHeight="1">
      <c r="E526" s="211"/>
      <c r="H526" s="211"/>
      <c r="K526" s="211"/>
      <c r="N526" s="211"/>
      <c r="Q526" s="211"/>
      <c r="T526" s="211"/>
      <c r="W526" s="211"/>
      <c r="Z526" s="211"/>
      <c r="AC526" s="211"/>
      <c r="AF526" s="211"/>
    </row>
    <row r="527" ht="14.25" customHeight="1">
      <c r="E527" s="211"/>
      <c r="H527" s="211"/>
      <c r="K527" s="211"/>
      <c r="N527" s="211"/>
      <c r="Q527" s="211"/>
      <c r="T527" s="211"/>
      <c r="W527" s="211"/>
      <c r="Z527" s="211"/>
      <c r="AC527" s="211"/>
      <c r="AF527" s="211"/>
    </row>
    <row r="528" ht="14.25" customHeight="1">
      <c r="E528" s="211"/>
      <c r="H528" s="211"/>
      <c r="K528" s="211"/>
      <c r="N528" s="211"/>
      <c r="Q528" s="211"/>
      <c r="T528" s="211"/>
      <c r="W528" s="211"/>
      <c r="Z528" s="211"/>
      <c r="AC528" s="211"/>
      <c r="AF528" s="211"/>
    </row>
    <row r="529" ht="14.25" customHeight="1">
      <c r="E529" s="211"/>
      <c r="H529" s="211"/>
      <c r="K529" s="211"/>
      <c r="N529" s="211"/>
      <c r="Q529" s="211"/>
      <c r="T529" s="211"/>
      <c r="W529" s="211"/>
      <c r="Z529" s="211"/>
      <c r="AC529" s="211"/>
      <c r="AF529" s="211"/>
    </row>
    <row r="530" ht="14.25" customHeight="1">
      <c r="E530" s="211"/>
      <c r="H530" s="211"/>
      <c r="K530" s="211"/>
      <c r="N530" s="211"/>
      <c r="Q530" s="211"/>
      <c r="T530" s="211"/>
      <c r="W530" s="211"/>
      <c r="Z530" s="211"/>
      <c r="AC530" s="211"/>
      <c r="AF530" s="211"/>
    </row>
    <row r="531" ht="14.25" customHeight="1">
      <c r="E531" s="211"/>
      <c r="H531" s="211"/>
      <c r="K531" s="211"/>
      <c r="N531" s="211"/>
      <c r="Q531" s="211"/>
      <c r="T531" s="211"/>
      <c r="W531" s="211"/>
      <c r="Z531" s="211"/>
      <c r="AC531" s="211"/>
      <c r="AF531" s="211"/>
    </row>
    <row r="532" ht="14.25" customHeight="1">
      <c r="E532" s="211"/>
      <c r="H532" s="211"/>
      <c r="K532" s="211"/>
      <c r="N532" s="211"/>
      <c r="Q532" s="211"/>
      <c r="T532" s="211"/>
      <c r="W532" s="211"/>
      <c r="Z532" s="211"/>
      <c r="AC532" s="211"/>
      <c r="AF532" s="211"/>
    </row>
    <row r="533" ht="14.25" customHeight="1">
      <c r="E533" s="211"/>
      <c r="H533" s="211"/>
      <c r="K533" s="211"/>
      <c r="N533" s="211"/>
      <c r="Q533" s="211"/>
      <c r="T533" s="211"/>
      <c r="W533" s="211"/>
      <c r="Z533" s="211"/>
      <c r="AC533" s="211"/>
      <c r="AF533" s="211"/>
    </row>
    <row r="534" ht="14.25" customHeight="1">
      <c r="E534" s="211"/>
      <c r="H534" s="211"/>
      <c r="K534" s="211"/>
      <c r="N534" s="211"/>
      <c r="Q534" s="211"/>
      <c r="T534" s="211"/>
      <c r="W534" s="211"/>
      <c r="Z534" s="211"/>
      <c r="AC534" s="211"/>
      <c r="AF534" s="211"/>
    </row>
    <row r="535" ht="14.25" customHeight="1">
      <c r="E535" s="211"/>
      <c r="H535" s="211"/>
      <c r="K535" s="211"/>
      <c r="N535" s="211"/>
      <c r="Q535" s="211"/>
      <c r="T535" s="211"/>
      <c r="W535" s="211"/>
      <c r="Z535" s="211"/>
      <c r="AC535" s="211"/>
      <c r="AF535" s="211"/>
    </row>
    <row r="536" ht="14.25" customHeight="1">
      <c r="E536" s="211"/>
      <c r="H536" s="211"/>
      <c r="K536" s="211"/>
      <c r="N536" s="211"/>
      <c r="Q536" s="211"/>
      <c r="T536" s="211"/>
      <c r="W536" s="211"/>
      <c r="Z536" s="211"/>
      <c r="AC536" s="211"/>
      <c r="AF536" s="211"/>
    </row>
    <row r="537" ht="14.25" customHeight="1">
      <c r="E537" s="211"/>
      <c r="H537" s="211"/>
      <c r="K537" s="211"/>
      <c r="N537" s="211"/>
      <c r="Q537" s="211"/>
      <c r="T537" s="211"/>
      <c r="W537" s="211"/>
      <c r="Z537" s="211"/>
      <c r="AC537" s="211"/>
      <c r="AF537" s="211"/>
    </row>
    <row r="538" ht="14.25" customHeight="1">
      <c r="E538" s="211"/>
      <c r="H538" s="211"/>
      <c r="K538" s="211"/>
      <c r="N538" s="211"/>
      <c r="Q538" s="211"/>
      <c r="T538" s="211"/>
      <c r="W538" s="211"/>
      <c r="Z538" s="211"/>
      <c r="AC538" s="211"/>
      <c r="AF538" s="211"/>
    </row>
    <row r="539" ht="14.25" customHeight="1">
      <c r="E539" s="211"/>
      <c r="H539" s="211"/>
      <c r="K539" s="211"/>
      <c r="N539" s="211"/>
      <c r="Q539" s="211"/>
      <c r="T539" s="211"/>
      <c r="W539" s="211"/>
      <c r="Z539" s="211"/>
      <c r="AC539" s="211"/>
      <c r="AF539" s="211"/>
    </row>
    <row r="540" ht="14.25" customHeight="1">
      <c r="E540" s="211"/>
      <c r="H540" s="211"/>
      <c r="K540" s="211"/>
      <c r="N540" s="211"/>
      <c r="Q540" s="211"/>
      <c r="T540" s="211"/>
      <c r="W540" s="211"/>
      <c r="Z540" s="211"/>
      <c r="AC540" s="211"/>
      <c r="AF540" s="211"/>
    </row>
    <row r="541" ht="14.25" customHeight="1">
      <c r="E541" s="211"/>
      <c r="H541" s="211"/>
      <c r="K541" s="211"/>
      <c r="N541" s="211"/>
      <c r="Q541" s="211"/>
      <c r="T541" s="211"/>
      <c r="W541" s="211"/>
      <c r="Z541" s="211"/>
      <c r="AC541" s="211"/>
      <c r="AF541" s="211"/>
    </row>
    <row r="542" ht="14.25" customHeight="1">
      <c r="E542" s="211"/>
      <c r="H542" s="211"/>
      <c r="K542" s="211"/>
      <c r="N542" s="211"/>
      <c r="Q542" s="211"/>
      <c r="T542" s="211"/>
      <c r="W542" s="211"/>
      <c r="Z542" s="211"/>
      <c r="AC542" s="211"/>
      <c r="AF542" s="211"/>
    </row>
    <row r="543" ht="14.25" customHeight="1">
      <c r="E543" s="211"/>
      <c r="H543" s="211"/>
      <c r="K543" s="211"/>
      <c r="N543" s="211"/>
      <c r="Q543" s="211"/>
      <c r="T543" s="211"/>
      <c r="W543" s="211"/>
      <c r="Z543" s="211"/>
      <c r="AC543" s="211"/>
      <c r="AF543" s="211"/>
    </row>
    <row r="544" ht="14.25" customHeight="1">
      <c r="E544" s="211"/>
      <c r="H544" s="211"/>
      <c r="K544" s="211"/>
      <c r="N544" s="211"/>
      <c r="Q544" s="211"/>
      <c r="T544" s="211"/>
      <c r="W544" s="211"/>
      <c r="Z544" s="211"/>
      <c r="AC544" s="211"/>
      <c r="AF544" s="211"/>
    </row>
    <row r="545" ht="14.25" customHeight="1">
      <c r="E545" s="211"/>
      <c r="H545" s="211"/>
      <c r="K545" s="211"/>
      <c r="N545" s="211"/>
      <c r="Q545" s="211"/>
      <c r="T545" s="211"/>
      <c r="W545" s="211"/>
      <c r="Z545" s="211"/>
      <c r="AC545" s="211"/>
      <c r="AF545" s="211"/>
    </row>
    <row r="546" ht="14.25" customHeight="1">
      <c r="E546" s="211"/>
      <c r="H546" s="211"/>
      <c r="K546" s="211"/>
      <c r="N546" s="211"/>
      <c r="Q546" s="211"/>
      <c r="T546" s="211"/>
      <c r="W546" s="211"/>
      <c r="Z546" s="211"/>
      <c r="AC546" s="211"/>
      <c r="AF546" s="211"/>
    </row>
    <row r="547" ht="14.25" customHeight="1">
      <c r="E547" s="211"/>
      <c r="H547" s="211"/>
      <c r="K547" s="211"/>
      <c r="N547" s="211"/>
      <c r="Q547" s="211"/>
      <c r="T547" s="211"/>
      <c r="W547" s="211"/>
      <c r="Z547" s="211"/>
      <c r="AC547" s="211"/>
      <c r="AF547" s="211"/>
    </row>
    <row r="548" ht="14.25" customHeight="1">
      <c r="E548" s="211"/>
      <c r="H548" s="211"/>
      <c r="K548" s="211"/>
      <c r="N548" s="211"/>
      <c r="Q548" s="211"/>
      <c r="T548" s="211"/>
      <c r="W548" s="211"/>
      <c r="Z548" s="211"/>
      <c r="AC548" s="211"/>
      <c r="AF548" s="211"/>
    </row>
    <row r="549" ht="14.25" customHeight="1">
      <c r="E549" s="211"/>
      <c r="H549" s="211"/>
      <c r="K549" s="211"/>
      <c r="N549" s="211"/>
      <c r="Q549" s="211"/>
      <c r="T549" s="211"/>
      <c r="W549" s="211"/>
      <c r="Z549" s="211"/>
      <c r="AC549" s="211"/>
      <c r="AF549" s="211"/>
    </row>
    <row r="550" ht="14.25" customHeight="1">
      <c r="E550" s="211"/>
      <c r="H550" s="211"/>
      <c r="K550" s="211"/>
      <c r="N550" s="211"/>
      <c r="Q550" s="211"/>
      <c r="T550" s="211"/>
      <c r="W550" s="211"/>
      <c r="Z550" s="211"/>
      <c r="AC550" s="211"/>
      <c r="AF550" s="211"/>
    </row>
    <row r="551" ht="14.25" customHeight="1">
      <c r="E551" s="211"/>
      <c r="H551" s="211"/>
      <c r="K551" s="211"/>
      <c r="N551" s="211"/>
      <c r="Q551" s="211"/>
      <c r="T551" s="211"/>
      <c r="W551" s="211"/>
      <c r="Z551" s="211"/>
      <c r="AC551" s="211"/>
      <c r="AF551" s="211"/>
    </row>
    <row r="552" ht="14.25" customHeight="1">
      <c r="E552" s="211"/>
      <c r="H552" s="211"/>
      <c r="K552" s="211"/>
      <c r="N552" s="211"/>
      <c r="Q552" s="211"/>
      <c r="T552" s="211"/>
      <c r="W552" s="211"/>
      <c r="Z552" s="211"/>
      <c r="AC552" s="211"/>
      <c r="AF552" s="211"/>
    </row>
    <row r="553" ht="14.25" customHeight="1">
      <c r="E553" s="211"/>
      <c r="H553" s="211"/>
      <c r="K553" s="211"/>
      <c r="N553" s="211"/>
      <c r="Q553" s="211"/>
      <c r="T553" s="211"/>
      <c r="W553" s="211"/>
      <c r="Z553" s="211"/>
      <c r="AC553" s="211"/>
      <c r="AF553" s="211"/>
    </row>
    <row r="554" ht="14.25" customHeight="1">
      <c r="E554" s="211"/>
      <c r="H554" s="211"/>
      <c r="K554" s="211"/>
      <c r="N554" s="211"/>
      <c r="Q554" s="211"/>
      <c r="T554" s="211"/>
      <c r="W554" s="211"/>
      <c r="Z554" s="211"/>
      <c r="AC554" s="211"/>
      <c r="AF554" s="211"/>
    </row>
    <row r="555" ht="14.25" customHeight="1">
      <c r="E555" s="211"/>
      <c r="H555" s="211"/>
      <c r="K555" s="211"/>
      <c r="N555" s="211"/>
      <c r="Q555" s="211"/>
      <c r="T555" s="211"/>
      <c r="W555" s="211"/>
      <c r="Z555" s="211"/>
      <c r="AC555" s="211"/>
      <c r="AF555" s="211"/>
    </row>
    <row r="556" ht="14.25" customHeight="1">
      <c r="E556" s="211"/>
      <c r="H556" s="211"/>
      <c r="K556" s="211"/>
      <c r="N556" s="211"/>
      <c r="Q556" s="211"/>
      <c r="T556" s="211"/>
      <c r="W556" s="211"/>
      <c r="Z556" s="211"/>
      <c r="AC556" s="211"/>
      <c r="AF556" s="211"/>
    </row>
    <row r="557" ht="14.25" customHeight="1">
      <c r="E557" s="211"/>
      <c r="H557" s="211"/>
      <c r="K557" s="211"/>
      <c r="N557" s="211"/>
      <c r="Q557" s="211"/>
      <c r="T557" s="211"/>
      <c r="W557" s="211"/>
      <c r="Z557" s="211"/>
      <c r="AC557" s="211"/>
      <c r="AF557" s="211"/>
    </row>
    <row r="558" ht="14.25" customHeight="1">
      <c r="E558" s="211"/>
      <c r="H558" s="211"/>
      <c r="K558" s="211"/>
      <c r="N558" s="211"/>
      <c r="Q558" s="211"/>
      <c r="T558" s="211"/>
      <c r="W558" s="211"/>
      <c r="Z558" s="211"/>
      <c r="AC558" s="211"/>
      <c r="AF558" s="211"/>
    </row>
    <row r="559" ht="14.25" customHeight="1">
      <c r="E559" s="211"/>
      <c r="H559" s="211"/>
      <c r="K559" s="211"/>
      <c r="N559" s="211"/>
      <c r="Q559" s="211"/>
      <c r="T559" s="211"/>
      <c r="W559" s="211"/>
      <c r="Z559" s="211"/>
      <c r="AC559" s="211"/>
      <c r="AF559" s="211"/>
    </row>
    <row r="560" ht="14.25" customHeight="1">
      <c r="E560" s="211"/>
      <c r="H560" s="211"/>
      <c r="K560" s="211"/>
      <c r="N560" s="211"/>
      <c r="Q560" s="211"/>
      <c r="T560" s="211"/>
      <c r="W560" s="211"/>
      <c r="Z560" s="211"/>
      <c r="AC560" s="211"/>
      <c r="AF560" s="211"/>
    </row>
    <row r="561" ht="14.25" customHeight="1">
      <c r="E561" s="211"/>
      <c r="H561" s="211"/>
      <c r="K561" s="211"/>
      <c r="N561" s="211"/>
      <c r="Q561" s="211"/>
      <c r="T561" s="211"/>
      <c r="W561" s="211"/>
      <c r="Z561" s="211"/>
      <c r="AC561" s="211"/>
      <c r="AF561" s="211"/>
    </row>
    <row r="562" ht="14.25" customHeight="1">
      <c r="E562" s="211"/>
      <c r="H562" s="211"/>
      <c r="K562" s="211"/>
      <c r="N562" s="211"/>
      <c r="Q562" s="211"/>
      <c r="T562" s="211"/>
      <c r="W562" s="211"/>
      <c r="Z562" s="211"/>
      <c r="AC562" s="211"/>
      <c r="AF562" s="211"/>
    </row>
    <row r="563" ht="14.25" customHeight="1">
      <c r="E563" s="211"/>
      <c r="H563" s="211"/>
      <c r="K563" s="211"/>
      <c r="N563" s="211"/>
      <c r="Q563" s="211"/>
      <c r="T563" s="211"/>
      <c r="W563" s="211"/>
      <c r="Z563" s="211"/>
      <c r="AC563" s="211"/>
      <c r="AF563" s="211"/>
    </row>
    <row r="564" ht="14.25" customHeight="1">
      <c r="E564" s="211"/>
      <c r="H564" s="211"/>
      <c r="K564" s="211"/>
      <c r="N564" s="211"/>
      <c r="Q564" s="211"/>
      <c r="T564" s="211"/>
      <c r="W564" s="211"/>
      <c r="Z564" s="211"/>
      <c r="AC564" s="211"/>
      <c r="AF564" s="211"/>
    </row>
    <row r="565" ht="14.25" customHeight="1">
      <c r="E565" s="211"/>
      <c r="H565" s="211"/>
      <c r="K565" s="211"/>
      <c r="N565" s="211"/>
      <c r="Q565" s="211"/>
      <c r="T565" s="211"/>
      <c r="W565" s="211"/>
      <c r="Z565" s="211"/>
      <c r="AC565" s="211"/>
      <c r="AF565" s="211"/>
    </row>
    <row r="566" ht="14.25" customHeight="1">
      <c r="E566" s="211"/>
      <c r="H566" s="211"/>
      <c r="K566" s="211"/>
      <c r="N566" s="211"/>
      <c r="Q566" s="211"/>
      <c r="T566" s="211"/>
      <c r="W566" s="211"/>
      <c r="Z566" s="211"/>
      <c r="AC566" s="211"/>
      <c r="AF566" s="211"/>
    </row>
    <row r="567" ht="14.25" customHeight="1">
      <c r="E567" s="211"/>
      <c r="H567" s="211"/>
      <c r="K567" s="211"/>
      <c r="N567" s="211"/>
      <c r="Q567" s="211"/>
      <c r="T567" s="211"/>
      <c r="W567" s="211"/>
      <c r="Z567" s="211"/>
      <c r="AC567" s="211"/>
      <c r="AF567" s="211"/>
    </row>
    <row r="568" ht="14.25" customHeight="1">
      <c r="E568" s="211"/>
      <c r="H568" s="211"/>
      <c r="K568" s="211"/>
      <c r="N568" s="211"/>
      <c r="Q568" s="211"/>
      <c r="T568" s="211"/>
      <c r="W568" s="211"/>
      <c r="Z568" s="211"/>
      <c r="AC568" s="211"/>
      <c r="AF568" s="211"/>
    </row>
    <row r="569" ht="14.25" customHeight="1">
      <c r="E569" s="211"/>
      <c r="H569" s="211"/>
      <c r="K569" s="211"/>
      <c r="N569" s="211"/>
      <c r="Q569" s="211"/>
      <c r="T569" s="211"/>
      <c r="W569" s="211"/>
      <c r="Z569" s="211"/>
      <c r="AC569" s="211"/>
      <c r="AF569" s="211"/>
    </row>
    <row r="570" ht="14.25" customHeight="1">
      <c r="E570" s="211"/>
      <c r="H570" s="211"/>
      <c r="K570" s="211"/>
      <c r="N570" s="211"/>
      <c r="Q570" s="211"/>
      <c r="T570" s="211"/>
      <c r="W570" s="211"/>
      <c r="Z570" s="211"/>
      <c r="AC570" s="211"/>
      <c r="AF570" s="211"/>
    </row>
    <row r="571" ht="14.25" customHeight="1">
      <c r="E571" s="211"/>
      <c r="H571" s="211"/>
      <c r="K571" s="211"/>
      <c r="N571" s="211"/>
      <c r="Q571" s="211"/>
      <c r="T571" s="211"/>
      <c r="W571" s="211"/>
      <c r="Z571" s="211"/>
      <c r="AC571" s="211"/>
      <c r="AF571" s="211"/>
    </row>
    <row r="572" ht="14.25" customHeight="1">
      <c r="E572" s="211"/>
      <c r="H572" s="211"/>
      <c r="K572" s="211"/>
      <c r="N572" s="211"/>
      <c r="Q572" s="211"/>
      <c r="T572" s="211"/>
      <c r="W572" s="211"/>
      <c r="Z572" s="211"/>
      <c r="AC572" s="211"/>
      <c r="AF572" s="211"/>
    </row>
    <row r="573" ht="14.25" customHeight="1">
      <c r="E573" s="211"/>
      <c r="H573" s="211"/>
      <c r="K573" s="211"/>
      <c r="N573" s="211"/>
      <c r="Q573" s="211"/>
      <c r="T573" s="211"/>
      <c r="W573" s="211"/>
      <c r="Z573" s="211"/>
      <c r="AC573" s="211"/>
      <c r="AF573" s="211"/>
    </row>
    <row r="574" ht="14.25" customHeight="1">
      <c r="E574" s="211"/>
      <c r="H574" s="211"/>
      <c r="K574" s="211"/>
      <c r="N574" s="211"/>
      <c r="Q574" s="211"/>
      <c r="T574" s="211"/>
      <c r="W574" s="211"/>
      <c r="Z574" s="211"/>
      <c r="AC574" s="211"/>
      <c r="AF574" s="211"/>
    </row>
    <row r="575" ht="14.25" customHeight="1">
      <c r="E575" s="211"/>
      <c r="H575" s="211"/>
      <c r="K575" s="211"/>
      <c r="N575" s="211"/>
      <c r="Q575" s="211"/>
      <c r="T575" s="211"/>
      <c r="W575" s="211"/>
      <c r="Z575" s="211"/>
      <c r="AC575" s="211"/>
      <c r="AF575" s="211"/>
    </row>
    <row r="576" ht="14.25" customHeight="1">
      <c r="E576" s="211"/>
      <c r="H576" s="211"/>
      <c r="K576" s="211"/>
      <c r="N576" s="211"/>
      <c r="Q576" s="211"/>
      <c r="T576" s="211"/>
      <c r="W576" s="211"/>
      <c r="Z576" s="211"/>
      <c r="AC576" s="211"/>
      <c r="AF576" s="211"/>
    </row>
    <row r="577" ht="14.25" customHeight="1">
      <c r="E577" s="211"/>
      <c r="H577" s="211"/>
      <c r="K577" s="211"/>
      <c r="N577" s="211"/>
      <c r="Q577" s="211"/>
      <c r="T577" s="211"/>
      <c r="W577" s="211"/>
      <c r="Z577" s="211"/>
      <c r="AC577" s="211"/>
      <c r="AF577" s="211"/>
    </row>
    <row r="578" ht="14.25" customHeight="1">
      <c r="E578" s="211"/>
      <c r="H578" s="211"/>
      <c r="K578" s="211"/>
      <c r="N578" s="211"/>
      <c r="Q578" s="211"/>
      <c r="T578" s="211"/>
      <c r="W578" s="211"/>
      <c r="Z578" s="211"/>
      <c r="AC578" s="211"/>
      <c r="AF578" s="211"/>
    </row>
    <row r="579" ht="14.25" customHeight="1">
      <c r="E579" s="211"/>
      <c r="H579" s="211"/>
      <c r="K579" s="211"/>
      <c r="N579" s="211"/>
      <c r="Q579" s="211"/>
      <c r="T579" s="211"/>
      <c r="W579" s="211"/>
      <c r="Z579" s="211"/>
      <c r="AC579" s="211"/>
      <c r="AF579" s="211"/>
    </row>
    <row r="580" ht="14.25" customHeight="1">
      <c r="E580" s="211"/>
      <c r="H580" s="211"/>
      <c r="K580" s="211"/>
      <c r="N580" s="211"/>
      <c r="Q580" s="211"/>
      <c r="T580" s="211"/>
      <c r="W580" s="211"/>
      <c r="Z580" s="211"/>
      <c r="AC580" s="211"/>
      <c r="AF580" s="211"/>
    </row>
    <row r="581" ht="14.25" customHeight="1">
      <c r="E581" s="211"/>
      <c r="H581" s="211"/>
      <c r="K581" s="211"/>
      <c r="N581" s="211"/>
      <c r="Q581" s="211"/>
      <c r="T581" s="211"/>
      <c r="W581" s="211"/>
      <c r="Z581" s="211"/>
      <c r="AC581" s="211"/>
      <c r="AF581" s="211"/>
    </row>
    <row r="582" ht="14.25" customHeight="1">
      <c r="E582" s="211"/>
      <c r="H582" s="211"/>
      <c r="K582" s="211"/>
      <c r="N582" s="211"/>
      <c r="Q582" s="211"/>
      <c r="T582" s="211"/>
      <c r="W582" s="211"/>
      <c r="Z582" s="211"/>
      <c r="AC582" s="211"/>
      <c r="AF582" s="211"/>
    </row>
    <row r="583" ht="14.25" customHeight="1">
      <c r="E583" s="211"/>
      <c r="H583" s="211"/>
      <c r="K583" s="211"/>
      <c r="N583" s="211"/>
      <c r="Q583" s="211"/>
      <c r="T583" s="211"/>
      <c r="W583" s="211"/>
      <c r="Z583" s="211"/>
      <c r="AC583" s="211"/>
      <c r="AF583" s="211"/>
    </row>
    <row r="584" ht="14.25" customHeight="1">
      <c r="E584" s="211"/>
      <c r="H584" s="211"/>
      <c r="K584" s="211"/>
      <c r="N584" s="211"/>
      <c r="Q584" s="211"/>
      <c r="T584" s="211"/>
      <c r="W584" s="211"/>
      <c r="Z584" s="211"/>
      <c r="AC584" s="211"/>
      <c r="AF584" s="211"/>
    </row>
    <row r="585" ht="14.25" customHeight="1">
      <c r="E585" s="211"/>
      <c r="H585" s="211"/>
      <c r="K585" s="211"/>
      <c r="N585" s="211"/>
      <c r="Q585" s="211"/>
      <c r="T585" s="211"/>
      <c r="W585" s="211"/>
      <c r="Z585" s="211"/>
      <c r="AC585" s="211"/>
      <c r="AF585" s="211"/>
    </row>
    <row r="586" ht="14.25" customHeight="1">
      <c r="E586" s="211"/>
      <c r="H586" s="211"/>
      <c r="K586" s="211"/>
      <c r="N586" s="211"/>
      <c r="Q586" s="211"/>
      <c r="T586" s="211"/>
      <c r="W586" s="211"/>
      <c r="Z586" s="211"/>
      <c r="AC586" s="211"/>
      <c r="AF586" s="211"/>
    </row>
    <row r="587" ht="14.25" customHeight="1">
      <c r="E587" s="211"/>
      <c r="H587" s="211"/>
      <c r="K587" s="211"/>
      <c r="N587" s="211"/>
      <c r="Q587" s="211"/>
      <c r="T587" s="211"/>
      <c r="W587" s="211"/>
      <c r="Z587" s="211"/>
      <c r="AC587" s="211"/>
      <c r="AF587" s="211"/>
    </row>
    <row r="588" ht="14.25" customHeight="1">
      <c r="E588" s="211"/>
      <c r="H588" s="211"/>
      <c r="K588" s="211"/>
      <c r="N588" s="211"/>
      <c r="Q588" s="211"/>
      <c r="T588" s="211"/>
      <c r="W588" s="211"/>
      <c r="Z588" s="211"/>
      <c r="AC588" s="211"/>
      <c r="AF588" s="211"/>
    </row>
    <row r="589" ht="14.25" customHeight="1">
      <c r="E589" s="211"/>
      <c r="H589" s="211"/>
      <c r="K589" s="211"/>
      <c r="N589" s="211"/>
      <c r="Q589" s="211"/>
      <c r="T589" s="211"/>
      <c r="W589" s="211"/>
      <c r="Z589" s="211"/>
      <c r="AC589" s="211"/>
      <c r="AF589" s="211"/>
    </row>
    <row r="590" ht="14.25" customHeight="1">
      <c r="E590" s="211"/>
      <c r="H590" s="211"/>
      <c r="K590" s="211"/>
      <c r="N590" s="211"/>
      <c r="Q590" s="211"/>
      <c r="T590" s="211"/>
      <c r="W590" s="211"/>
      <c r="Z590" s="211"/>
      <c r="AC590" s="211"/>
      <c r="AF590" s="211"/>
    </row>
    <row r="591" ht="14.25" customHeight="1">
      <c r="E591" s="211"/>
      <c r="H591" s="211"/>
      <c r="K591" s="211"/>
      <c r="N591" s="211"/>
      <c r="Q591" s="211"/>
      <c r="T591" s="211"/>
      <c r="W591" s="211"/>
      <c r="Z591" s="211"/>
      <c r="AC591" s="211"/>
      <c r="AF591" s="211"/>
    </row>
    <row r="592" ht="14.25" customHeight="1">
      <c r="E592" s="211"/>
      <c r="H592" s="211"/>
      <c r="K592" s="211"/>
      <c r="N592" s="211"/>
      <c r="Q592" s="211"/>
      <c r="T592" s="211"/>
      <c r="W592" s="211"/>
      <c r="Z592" s="211"/>
      <c r="AC592" s="211"/>
      <c r="AF592" s="211"/>
    </row>
    <row r="593" ht="14.25" customHeight="1">
      <c r="E593" s="211"/>
      <c r="H593" s="211"/>
      <c r="K593" s="211"/>
      <c r="N593" s="211"/>
      <c r="Q593" s="211"/>
      <c r="T593" s="211"/>
      <c r="W593" s="211"/>
      <c r="Z593" s="211"/>
      <c r="AC593" s="211"/>
      <c r="AF593" s="211"/>
    </row>
    <row r="594" ht="14.25" customHeight="1">
      <c r="E594" s="211"/>
      <c r="H594" s="211"/>
      <c r="K594" s="211"/>
      <c r="N594" s="211"/>
      <c r="Q594" s="211"/>
      <c r="T594" s="211"/>
      <c r="W594" s="211"/>
      <c r="Z594" s="211"/>
      <c r="AC594" s="211"/>
      <c r="AF594" s="211"/>
    </row>
    <row r="595" ht="14.25" customHeight="1">
      <c r="E595" s="211"/>
      <c r="H595" s="211"/>
      <c r="K595" s="211"/>
      <c r="N595" s="211"/>
      <c r="Q595" s="211"/>
      <c r="T595" s="211"/>
      <c r="W595" s="211"/>
      <c r="Z595" s="211"/>
      <c r="AC595" s="211"/>
      <c r="AF595" s="211"/>
    </row>
    <row r="596" ht="14.25" customHeight="1">
      <c r="E596" s="211"/>
      <c r="H596" s="211"/>
      <c r="K596" s="211"/>
      <c r="N596" s="211"/>
      <c r="Q596" s="211"/>
      <c r="T596" s="211"/>
      <c r="W596" s="211"/>
      <c r="Z596" s="211"/>
      <c r="AC596" s="211"/>
      <c r="AF596" s="211"/>
    </row>
    <row r="597" ht="14.25" customHeight="1">
      <c r="E597" s="211"/>
      <c r="H597" s="211"/>
      <c r="K597" s="211"/>
      <c r="N597" s="211"/>
      <c r="Q597" s="211"/>
      <c r="T597" s="211"/>
      <c r="W597" s="211"/>
      <c r="Z597" s="211"/>
      <c r="AC597" s="211"/>
      <c r="AF597" s="211"/>
    </row>
    <row r="598" ht="14.25" customHeight="1">
      <c r="E598" s="211"/>
      <c r="H598" s="211"/>
      <c r="K598" s="211"/>
      <c r="N598" s="211"/>
      <c r="Q598" s="211"/>
      <c r="T598" s="211"/>
      <c r="W598" s="211"/>
      <c r="Z598" s="211"/>
      <c r="AC598" s="211"/>
      <c r="AF598" s="211"/>
    </row>
    <row r="599" ht="14.25" customHeight="1">
      <c r="E599" s="211"/>
      <c r="H599" s="211"/>
      <c r="K599" s="211"/>
      <c r="N599" s="211"/>
      <c r="Q599" s="211"/>
      <c r="T599" s="211"/>
      <c r="W599" s="211"/>
      <c r="Z599" s="211"/>
      <c r="AC599" s="211"/>
      <c r="AF599" s="211"/>
    </row>
    <row r="600" ht="14.25" customHeight="1">
      <c r="E600" s="211"/>
      <c r="H600" s="211"/>
      <c r="K600" s="211"/>
      <c r="N600" s="211"/>
      <c r="Q600" s="211"/>
      <c r="T600" s="211"/>
      <c r="W600" s="211"/>
      <c r="Z600" s="211"/>
      <c r="AC600" s="211"/>
      <c r="AF600" s="211"/>
    </row>
    <row r="601" ht="14.25" customHeight="1">
      <c r="E601" s="211"/>
      <c r="H601" s="211"/>
      <c r="K601" s="211"/>
      <c r="N601" s="211"/>
      <c r="Q601" s="211"/>
      <c r="T601" s="211"/>
      <c r="W601" s="211"/>
      <c r="Z601" s="211"/>
      <c r="AC601" s="211"/>
      <c r="AF601" s="211"/>
    </row>
    <row r="602" ht="14.25" customHeight="1">
      <c r="E602" s="211"/>
      <c r="H602" s="211"/>
      <c r="K602" s="211"/>
      <c r="N602" s="211"/>
      <c r="Q602" s="211"/>
      <c r="T602" s="211"/>
      <c r="W602" s="211"/>
      <c r="Z602" s="211"/>
      <c r="AC602" s="211"/>
      <c r="AF602" s="211"/>
    </row>
    <row r="603" ht="14.25" customHeight="1">
      <c r="E603" s="211"/>
      <c r="H603" s="211"/>
      <c r="K603" s="211"/>
      <c r="N603" s="211"/>
      <c r="Q603" s="211"/>
      <c r="T603" s="211"/>
      <c r="W603" s="211"/>
      <c r="Z603" s="211"/>
      <c r="AC603" s="211"/>
      <c r="AF603" s="211"/>
    </row>
    <row r="604" ht="14.25" customHeight="1">
      <c r="E604" s="211"/>
      <c r="H604" s="211"/>
      <c r="K604" s="211"/>
      <c r="N604" s="211"/>
      <c r="Q604" s="211"/>
      <c r="T604" s="211"/>
      <c r="W604" s="211"/>
      <c r="Z604" s="211"/>
      <c r="AC604" s="211"/>
      <c r="AF604" s="211"/>
    </row>
    <row r="605" ht="14.25" customHeight="1">
      <c r="E605" s="211"/>
      <c r="H605" s="211"/>
      <c r="K605" s="211"/>
      <c r="N605" s="211"/>
      <c r="Q605" s="211"/>
      <c r="T605" s="211"/>
      <c r="W605" s="211"/>
      <c r="Z605" s="211"/>
      <c r="AC605" s="211"/>
      <c r="AF605" s="211"/>
    </row>
    <row r="606" ht="14.25" customHeight="1">
      <c r="E606" s="211"/>
      <c r="H606" s="211"/>
      <c r="K606" s="211"/>
      <c r="N606" s="211"/>
      <c r="Q606" s="211"/>
      <c r="T606" s="211"/>
      <c r="W606" s="211"/>
      <c r="Z606" s="211"/>
      <c r="AC606" s="211"/>
      <c r="AF606" s="211"/>
    </row>
    <row r="607" ht="14.25" customHeight="1">
      <c r="E607" s="211"/>
      <c r="H607" s="211"/>
      <c r="K607" s="211"/>
      <c r="N607" s="211"/>
      <c r="Q607" s="211"/>
      <c r="T607" s="211"/>
      <c r="W607" s="211"/>
      <c r="Z607" s="211"/>
      <c r="AC607" s="211"/>
      <c r="AF607" s="211"/>
    </row>
    <row r="608" ht="14.25" customHeight="1">
      <c r="E608" s="211"/>
      <c r="H608" s="211"/>
      <c r="K608" s="211"/>
      <c r="N608" s="211"/>
      <c r="Q608" s="211"/>
      <c r="T608" s="211"/>
      <c r="W608" s="211"/>
      <c r="Z608" s="211"/>
      <c r="AC608" s="211"/>
      <c r="AF608" s="211"/>
    </row>
    <row r="609" ht="14.25" customHeight="1">
      <c r="E609" s="211"/>
      <c r="H609" s="211"/>
      <c r="K609" s="211"/>
      <c r="N609" s="211"/>
      <c r="Q609" s="211"/>
      <c r="T609" s="211"/>
      <c r="W609" s="211"/>
      <c r="Z609" s="211"/>
      <c r="AC609" s="211"/>
      <c r="AF609" s="211"/>
    </row>
    <row r="610" ht="14.25" customHeight="1">
      <c r="E610" s="211"/>
      <c r="H610" s="211"/>
      <c r="K610" s="211"/>
      <c r="N610" s="211"/>
      <c r="Q610" s="211"/>
      <c r="T610" s="211"/>
      <c r="W610" s="211"/>
      <c r="Z610" s="211"/>
      <c r="AC610" s="211"/>
      <c r="AF610" s="211"/>
    </row>
    <row r="611" ht="14.25" customHeight="1">
      <c r="E611" s="211"/>
      <c r="H611" s="211"/>
      <c r="K611" s="211"/>
      <c r="N611" s="211"/>
      <c r="Q611" s="211"/>
      <c r="T611" s="211"/>
      <c r="W611" s="211"/>
      <c r="Z611" s="211"/>
      <c r="AC611" s="211"/>
      <c r="AF611" s="211"/>
    </row>
    <row r="612" ht="14.25" customHeight="1">
      <c r="E612" s="211"/>
      <c r="H612" s="211"/>
      <c r="K612" s="211"/>
      <c r="N612" s="211"/>
      <c r="Q612" s="211"/>
      <c r="T612" s="211"/>
      <c r="W612" s="211"/>
      <c r="Z612" s="211"/>
      <c r="AC612" s="211"/>
      <c r="AF612" s="211"/>
    </row>
    <row r="613" ht="14.25" customHeight="1">
      <c r="E613" s="211"/>
      <c r="H613" s="211"/>
      <c r="K613" s="211"/>
      <c r="N613" s="211"/>
      <c r="Q613" s="211"/>
      <c r="T613" s="211"/>
      <c r="W613" s="211"/>
      <c r="Z613" s="211"/>
      <c r="AC613" s="211"/>
      <c r="AF613" s="211"/>
    </row>
    <row r="614" ht="14.25" customHeight="1">
      <c r="E614" s="211"/>
      <c r="H614" s="211"/>
      <c r="K614" s="211"/>
      <c r="N614" s="211"/>
      <c r="Q614" s="211"/>
      <c r="T614" s="211"/>
      <c r="W614" s="211"/>
      <c r="Z614" s="211"/>
      <c r="AC614" s="211"/>
      <c r="AF614" s="211"/>
    </row>
    <row r="615" ht="14.25" customHeight="1">
      <c r="E615" s="211"/>
      <c r="H615" s="211"/>
      <c r="K615" s="211"/>
      <c r="N615" s="211"/>
      <c r="Q615" s="211"/>
      <c r="T615" s="211"/>
      <c r="W615" s="211"/>
      <c r="Z615" s="211"/>
      <c r="AC615" s="211"/>
      <c r="AF615" s="211"/>
    </row>
    <row r="616" ht="14.25" customHeight="1">
      <c r="E616" s="211"/>
      <c r="H616" s="211"/>
      <c r="K616" s="211"/>
      <c r="N616" s="211"/>
      <c r="Q616" s="211"/>
      <c r="T616" s="211"/>
      <c r="W616" s="211"/>
      <c r="Z616" s="211"/>
      <c r="AC616" s="211"/>
      <c r="AF616" s="211"/>
    </row>
    <row r="617" ht="14.25" customHeight="1">
      <c r="E617" s="211"/>
      <c r="H617" s="211"/>
      <c r="K617" s="211"/>
      <c r="N617" s="211"/>
      <c r="Q617" s="211"/>
      <c r="T617" s="211"/>
      <c r="W617" s="211"/>
      <c r="Z617" s="211"/>
      <c r="AC617" s="211"/>
      <c r="AF617" s="211"/>
    </row>
    <row r="618" ht="14.25" customHeight="1">
      <c r="E618" s="211"/>
      <c r="H618" s="211"/>
      <c r="K618" s="211"/>
      <c r="N618" s="211"/>
      <c r="Q618" s="211"/>
      <c r="T618" s="211"/>
      <c r="W618" s="211"/>
      <c r="Z618" s="211"/>
      <c r="AC618" s="211"/>
      <c r="AF618" s="211"/>
    </row>
    <row r="619" ht="14.25" customHeight="1">
      <c r="E619" s="211"/>
      <c r="H619" s="211"/>
      <c r="K619" s="211"/>
      <c r="N619" s="211"/>
      <c r="Q619" s="211"/>
      <c r="T619" s="211"/>
      <c r="W619" s="211"/>
      <c r="Z619" s="211"/>
      <c r="AC619" s="211"/>
      <c r="AF619" s="211"/>
    </row>
    <row r="620" ht="14.25" customHeight="1">
      <c r="E620" s="211"/>
      <c r="H620" s="211"/>
      <c r="K620" s="211"/>
      <c r="N620" s="211"/>
      <c r="Q620" s="211"/>
      <c r="T620" s="211"/>
      <c r="W620" s="211"/>
      <c r="Z620" s="211"/>
      <c r="AC620" s="211"/>
      <c r="AF620" s="211"/>
    </row>
    <row r="621" ht="14.25" customHeight="1">
      <c r="E621" s="211"/>
      <c r="H621" s="211"/>
      <c r="K621" s="211"/>
      <c r="N621" s="211"/>
      <c r="Q621" s="211"/>
      <c r="T621" s="211"/>
      <c r="W621" s="211"/>
      <c r="Z621" s="211"/>
      <c r="AC621" s="211"/>
      <c r="AF621" s="211"/>
    </row>
    <row r="622" ht="14.25" customHeight="1">
      <c r="E622" s="211"/>
      <c r="H622" s="211"/>
      <c r="K622" s="211"/>
      <c r="N622" s="211"/>
      <c r="Q622" s="211"/>
      <c r="T622" s="211"/>
      <c r="W622" s="211"/>
      <c r="Z622" s="211"/>
      <c r="AC622" s="211"/>
      <c r="AF622" s="211"/>
    </row>
    <row r="623" ht="14.25" customHeight="1">
      <c r="E623" s="211"/>
      <c r="H623" s="211"/>
      <c r="K623" s="211"/>
      <c r="N623" s="211"/>
      <c r="Q623" s="211"/>
      <c r="T623" s="211"/>
      <c r="W623" s="211"/>
      <c r="Z623" s="211"/>
      <c r="AC623" s="211"/>
      <c r="AF623" s="211"/>
    </row>
    <row r="624" ht="14.25" customHeight="1">
      <c r="E624" s="211"/>
      <c r="H624" s="211"/>
      <c r="K624" s="211"/>
      <c r="N624" s="211"/>
      <c r="Q624" s="211"/>
      <c r="T624" s="211"/>
      <c r="W624" s="211"/>
      <c r="Z624" s="211"/>
      <c r="AC624" s="211"/>
      <c r="AF624" s="211"/>
    </row>
    <row r="625" ht="14.25" customHeight="1">
      <c r="E625" s="211"/>
      <c r="H625" s="211"/>
      <c r="K625" s="211"/>
      <c r="N625" s="211"/>
      <c r="Q625" s="211"/>
      <c r="T625" s="211"/>
      <c r="W625" s="211"/>
      <c r="Z625" s="211"/>
      <c r="AC625" s="211"/>
      <c r="AF625" s="211"/>
    </row>
    <row r="626" ht="14.25" customHeight="1">
      <c r="E626" s="211"/>
      <c r="H626" s="211"/>
      <c r="K626" s="211"/>
      <c r="N626" s="211"/>
      <c r="Q626" s="211"/>
      <c r="T626" s="211"/>
      <c r="W626" s="211"/>
      <c r="Z626" s="211"/>
      <c r="AC626" s="211"/>
      <c r="AF626" s="211"/>
    </row>
    <row r="627" ht="14.25" customHeight="1">
      <c r="E627" s="211"/>
      <c r="H627" s="211"/>
      <c r="K627" s="211"/>
      <c r="N627" s="211"/>
      <c r="Q627" s="211"/>
      <c r="T627" s="211"/>
      <c r="W627" s="211"/>
      <c r="Z627" s="211"/>
      <c r="AC627" s="211"/>
      <c r="AF627" s="211"/>
    </row>
    <row r="628" ht="14.25" customHeight="1">
      <c r="E628" s="211"/>
      <c r="H628" s="211"/>
      <c r="K628" s="211"/>
      <c r="N628" s="211"/>
      <c r="Q628" s="211"/>
      <c r="T628" s="211"/>
      <c r="W628" s="211"/>
      <c r="Z628" s="211"/>
      <c r="AC628" s="211"/>
      <c r="AF628" s="211"/>
    </row>
    <row r="629" ht="14.25" customHeight="1">
      <c r="E629" s="211"/>
      <c r="H629" s="211"/>
      <c r="K629" s="211"/>
      <c r="N629" s="211"/>
      <c r="Q629" s="211"/>
      <c r="T629" s="211"/>
      <c r="W629" s="211"/>
      <c r="Z629" s="211"/>
      <c r="AC629" s="211"/>
      <c r="AF629" s="211"/>
    </row>
    <row r="630" ht="14.25" customHeight="1">
      <c r="E630" s="211"/>
      <c r="H630" s="211"/>
      <c r="K630" s="211"/>
      <c r="N630" s="211"/>
      <c r="Q630" s="211"/>
      <c r="T630" s="211"/>
      <c r="W630" s="211"/>
      <c r="Z630" s="211"/>
      <c r="AC630" s="211"/>
      <c r="AF630" s="211"/>
    </row>
    <row r="631" ht="14.25" customHeight="1">
      <c r="E631" s="211"/>
      <c r="H631" s="211"/>
      <c r="K631" s="211"/>
      <c r="N631" s="211"/>
      <c r="Q631" s="211"/>
      <c r="T631" s="211"/>
      <c r="W631" s="211"/>
      <c r="Z631" s="211"/>
      <c r="AC631" s="211"/>
      <c r="AF631" s="211"/>
    </row>
    <row r="632" ht="14.25" customHeight="1">
      <c r="E632" s="211"/>
      <c r="H632" s="211"/>
      <c r="K632" s="211"/>
      <c r="N632" s="211"/>
      <c r="Q632" s="211"/>
      <c r="T632" s="211"/>
      <c r="W632" s="211"/>
      <c r="Z632" s="211"/>
      <c r="AC632" s="211"/>
      <c r="AF632" s="211"/>
    </row>
    <row r="633" ht="14.25" customHeight="1">
      <c r="E633" s="211"/>
      <c r="H633" s="211"/>
      <c r="K633" s="211"/>
      <c r="N633" s="211"/>
      <c r="Q633" s="211"/>
      <c r="T633" s="211"/>
      <c r="W633" s="211"/>
      <c r="Z633" s="211"/>
      <c r="AC633" s="211"/>
      <c r="AF633" s="211"/>
    </row>
    <row r="634" ht="14.25" customHeight="1">
      <c r="E634" s="211"/>
      <c r="H634" s="211"/>
      <c r="K634" s="211"/>
      <c r="N634" s="211"/>
      <c r="Q634" s="211"/>
      <c r="T634" s="211"/>
      <c r="W634" s="211"/>
      <c r="Z634" s="211"/>
      <c r="AC634" s="211"/>
      <c r="AF634" s="211"/>
    </row>
    <row r="635" ht="14.25" customHeight="1">
      <c r="E635" s="211"/>
      <c r="H635" s="211"/>
      <c r="K635" s="211"/>
      <c r="N635" s="211"/>
      <c r="Q635" s="211"/>
      <c r="T635" s="211"/>
      <c r="W635" s="211"/>
      <c r="Z635" s="211"/>
      <c r="AC635" s="211"/>
      <c r="AF635" s="211"/>
    </row>
    <row r="636" ht="14.25" customHeight="1">
      <c r="E636" s="211"/>
      <c r="H636" s="211"/>
      <c r="K636" s="211"/>
      <c r="N636" s="211"/>
      <c r="Q636" s="211"/>
      <c r="T636" s="211"/>
      <c r="W636" s="211"/>
      <c r="Z636" s="211"/>
      <c r="AC636" s="211"/>
      <c r="AF636" s="211"/>
    </row>
    <row r="637" ht="14.25" customHeight="1">
      <c r="E637" s="211"/>
      <c r="H637" s="211"/>
      <c r="K637" s="211"/>
      <c r="N637" s="211"/>
      <c r="Q637" s="211"/>
      <c r="T637" s="211"/>
      <c r="W637" s="211"/>
      <c r="Z637" s="211"/>
      <c r="AC637" s="211"/>
      <c r="AF637" s="211"/>
    </row>
    <row r="638" ht="14.25" customHeight="1">
      <c r="E638" s="211"/>
      <c r="H638" s="211"/>
      <c r="K638" s="211"/>
      <c r="N638" s="211"/>
      <c r="Q638" s="211"/>
      <c r="T638" s="211"/>
      <c r="W638" s="211"/>
      <c r="Z638" s="211"/>
      <c r="AC638" s="211"/>
      <c r="AF638" s="211"/>
    </row>
    <row r="639" ht="14.25" customHeight="1">
      <c r="E639" s="211"/>
      <c r="H639" s="211"/>
      <c r="K639" s="211"/>
      <c r="N639" s="211"/>
      <c r="Q639" s="211"/>
      <c r="T639" s="211"/>
      <c r="W639" s="211"/>
      <c r="Z639" s="211"/>
      <c r="AC639" s="211"/>
      <c r="AF639" s="211"/>
    </row>
    <row r="640" ht="14.25" customHeight="1">
      <c r="E640" s="211"/>
      <c r="H640" s="211"/>
      <c r="K640" s="211"/>
      <c r="N640" s="211"/>
      <c r="Q640" s="211"/>
      <c r="T640" s="211"/>
      <c r="W640" s="211"/>
      <c r="Z640" s="211"/>
      <c r="AC640" s="211"/>
      <c r="AF640" s="211"/>
    </row>
    <row r="641" ht="14.25" customHeight="1">
      <c r="E641" s="211"/>
      <c r="H641" s="211"/>
      <c r="K641" s="211"/>
      <c r="N641" s="211"/>
      <c r="Q641" s="211"/>
      <c r="T641" s="211"/>
      <c r="W641" s="211"/>
      <c r="Z641" s="211"/>
      <c r="AC641" s="211"/>
      <c r="AF641" s="211"/>
    </row>
    <row r="642" ht="14.25" customHeight="1">
      <c r="E642" s="211"/>
      <c r="H642" s="211"/>
      <c r="K642" s="211"/>
      <c r="N642" s="211"/>
      <c r="Q642" s="211"/>
      <c r="T642" s="211"/>
      <c r="W642" s="211"/>
      <c r="Z642" s="211"/>
      <c r="AC642" s="211"/>
      <c r="AF642" s="211"/>
    </row>
    <row r="643" ht="14.25" customHeight="1">
      <c r="E643" s="211"/>
      <c r="H643" s="211"/>
      <c r="K643" s="211"/>
      <c r="N643" s="211"/>
      <c r="Q643" s="211"/>
      <c r="T643" s="211"/>
      <c r="W643" s="211"/>
      <c r="Z643" s="211"/>
      <c r="AC643" s="211"/>
      <c r="AF643" s="211"/>
    </row>
    <row r="644" ht="14.25" customHeight="1">
      <c r="E644" s="211"/>
      <c r="H644" s="211"/>
      <c r="K644" s="211"/>
      <c r="N644" s="211"/>
      <c r="Q644" s="211"/>
      <c r="T644" s="211"/>
      <c r="W644" s="211"/>
      <c r="Z644" s="211"/>
      <c r="AC644" s="211"/>
      <c r="AF644" s="211"/>
    </row>
    <row r="645" ht="14.25" customHeight="1">
      <c r="E645" s="211"/>
      <c r="H645" s="211"/>
      <c r="K645" s="211"/>
      <c r="N645" s="211"/>
      <c r="Q645" s="211"/>
      <c r="T645" s="211"/>
      <c r="W645" s="211"/>
      <c r="Z645" s="211"/>
      <c r="AC645" s="211"/>
      <c r="AF645" s="211"/>
    </row>
    <row r="646" ht="14.25" customHeight="1">
      <c r="E646" s="211"/>
      <c r="H646" s="211"/>
      <c r="K646" s="211"/>
      <c r="N646" s="211"/>
      <c r="Q646" s="211"/>
      <c r="T646" s="211"/>
      <c r="W646" s="211"/>
      <c r="Z646" s="211"/>
      <c r="AC646" s="211"/>
      <c r="AF646" s="211"/>
    </row>
    <row r="647" ht="14.25" customHeight="1">
      <c r="E647" s="211"/>
      <c r="H647" s="211"/>
      <c r="K647" s="211"/>
      <c r="N647" s="211"/>
      <c r="Q647" s="211"/>
      <c r="T647" s="211"/>
      <c r="W647" s="211"/>
      <c r="Z647" s="211"/>
      <c r="AC647" s="211"/>
      <c r="AF647" s="211"/>
    </row>
    <row r="648" ht="14.25" customHeight="1">
      <c r="E648" s="211"/>
      <c r="H648" s="211"/>
      <c r="K648" s="211"/>
      <c r="N648" s="211"/>
      <c r="Q648" s="211"/>
      <c r="T648" s="211"/>
      <c r="W648" s="211"/>
      <c r="Z648" s="211"/>
      <c r="AC648" s="211"/>
      <c r="AF648" s="211"/>
    </row>
    <row r="649" ht="14.25" customHeight="1">
      <c r="E649" s="211"/>
      <c r="H649" s="211"/>
      <c r="K649" s="211"/>
      <c r="N649" s="211"/>
      <c r="Q649" s="211"/>
      <c r="T649" s="211"/>
      <c r="W649" s="211"/>
      <c r="Z649" s="211"/>
      <c r="AC649" s="211"/>
      <c r="AF649" s="211"/>
    </row>
    <row r="650" ht="14.25" customHeight="1">
      <c r="E650" s="211"/>
      <c r="H650" s="211"/>
      <c r="K650" s="211"/>
      <c r="N650" s="211"/>
      <c r="Q650" s="211"/>
      <c r="T650" s="211"/>
      <c r="W650" s="211"/>
      <c r="Z650" s="211"/>
      <c r="AC650" s="211"/>
      <c r="AF650" s="211"/>
    </row>
    <row r="651" ht="14.25" customHeight="1">
      <c r="E651" s="211"/>
      <c r="H651" s="211"/>
      <c r="K651" s="211"/>
      <c r="N651" s="211"/>
      <c r="Q651" s="211"/>
      <c r="T651" s="211"/>
      <c r="W651" s="211"/>
      <c r="Z651" s="211"/>
      <c r="AC651" s="211"/>
      <c r="AF651" s="211"/>
    </row>
    <row r="652" ht="14.25" customHeight="1">
      <c r="E652" s="211"/>
      <c r="H652" s="211"/>
      <c r="K652" s="211"/>
      <c r="N652" s="211"/>
      <c r="Q652" s="211"/>
      <c r="T652" s="211"/>
      <c r="W652" s="211"/>
      <c r="Z652" s="211"/>
      <c r="AC652" s="211"/>
      <c r="AF652" s="211"/>
    </row>
    <row r="653" ht="14.25" customHeight="1">
      <c r="E653" s="211"/>
      <c r="H653" s="211"/>
      <c r="K653" s="211"/>
      <c r="N653" s="211"/>
      <c r="Q653" s="211"/>
      <c r="T653" s="211"/>
      <c r="W653" s="211"/>
      <c r="Z653" s="211"/>
      <c r="AC653" s="211"/>
      <c r="AF653" s="211"/>
    </row>
    <row r="654" ht="14.25" customHeight="1">
      <c r="E654" s="211"/>
      <c r="H654" s="211"/>
      <c r="K654" s="211"/>
      <c r="N654" s="211"/>
      <c r="Q654" s="211"/>
      <c r="T654" s="211"/>
      <c r="W654" s="211"/>
      <c r="Z654" s="211"/>
      <c r="AC654" s="211"/>
      <c r="AF654" s="211"/>
    </row>
    <row r="655" ht="14.25" customHeight="1">
      <c r="E655" s="211"/>
      <c r="H655" s="211"/>
      <c r="K655" s="211"/>
      <c r="N655" s="211"/>
      <c r="Q655" s="211"/>
      <c r="T655" s="211"/>
      <c r="W655" s="211"/>
      <c r="Z655" s="211"/>
      <c r="AC655" s="211"/>
      <c r="AF655" s="211"/>
    </row>
    <row r="656" ht="14.25" customHeight="1">
      <c r="E656" s="211"/>
      <c r="H656" s="211"/>
      <c r="K656" s="211"/>
      <c r="N656" s="211"/>
      <c r="Q656" s="211"/>
      <c r="T656" s="211"/>
      <c r="W656" s="211"/>
      <c r="Z656" s="211"/>
      <c r="AC656" s="211"/>
      <c r="AF656" s="211"/>
    </row>
    <row r="657" ht="14.25" customHeight="1">
      <c r="E657" s="211"/>
      <c r="H657" s="211"/>
      <c r="K657" s="211"/>
      <c r="N657" s="211"/>
      <c r="Q657" s="211"/>
      <c r="T657" s="211"/>
      <c r="W657" s="211"/>
      <c r="Z657" s="211"/>
      <c r="AC657" s="211"/>
      <c r="AF657" s="211"/>
    </row>
    <row r="658" ht="14.25" customHeight="1">
      <c r="E658" s="211"/>
      <c r="H658" s="211"/>
      <c r="K658" s="211"/>
      <c r="N658" s="211"/>
      <c r="Q658" s="211"/>
      <c r="T658" s="211"/>
      <c r="W658" s="211"/>
      <c r="Z658" s="211"/>
      <c r="AC658" s="211"/>
      <c r="AF658" s="211"/>
    </row>
    <row r="659" ht="14.25" customHeight="1">
      <c r="E659" s="211"/>
      <c r="H659" s="211"/>
      <c r="K659" s="211"/>
      <c r="N659" s="211"/>
      <c r="Q659" s="211"/>
      <c r="T659" s="211"/>
      <c r="W659" s="211"/>
      <c r="Z659" s="211"/>
      <c r="AC659" s="211"/>
      <c r="AF659" s="211"/>
    </row>
    <row r="660" ht="14.25" customHeight="1">
      <c r="E660" s="211"/>
      <c r="H660" s="211"/>
      <c r="K660" s="211"/>
      <c r="N660" s="211"/>
      <c r="Q660" s="211"/>
      <c r="T660" s="211"/>
      <c r="W660" s="211"/>
      <c r="Z660" s="211"/>
      <c r="AC660" s="211"/>
      <c r="AF660" s="211"/>
    </row>
    <row r="661" ht="14.25" customHeight="1">
      <c r="E661" s="211"/>
      <c r="H661" s="211"/>
      <c r="K661" s="211"/>
      <c r="N661" s="211"/>
      <c r="Q661" s="211"/>
      <c r="T661" s="211"/>
      <c r="W661" s="211"/>
      <c r="Z661" s="211"/>
      <c r="AC661" s="211"/>
      <c r="AF661" s="211"/>
    </row>
    <row r="662" ht="14.25" customHeight="1">
      <c r="E662" s="211"/>
      <c r="H662" s="211"/>
      <c r="K662" s="211"/>
      <c r="N662" s="211"/>
      <c r="Q662" s="211"/>
      <c r="T662" s="211"/>
      <c r="W662" s="211"/>
      <c r="Z662" s="211"/>
      <c r="AC662" s="211"/>
      <c r="AF662" s="211"/>
    </row>
    <row r="663" ht="14.25" customHeight="1">
      <c r="E663" s="211"/>
      <c r="H663" s="211"/>
      <c r="K663" s="211"/>
      <c r="N663" s="211"/>
      <c r="Q663" s="211"/>
      <c r="T663" s="211"/>
      <c r="W663" s="211"/>
      <c r="Z663" s="211"/>
      <c r="AC663" s="211"/>
      <c r="AF663" s="211"/>
    </row>
    <row r="664" ht="14.25" customHeight="1">
      <c r="E664" s="211"/>
      <c r="H664" s="211"/>
      <c r="K664" s="211"/>
      <c r="N664" s="211"/>
      <c r="Q664" s="211"/>
      <c r="T664" s="211"/>
      <c r="W664" s="211"/>
      <c r="Z664" s="211"/>
      <c r="AC664" s="211"/>
      <c r="AF664" s="211"/>
    </row>
    <row r="665" ht="14.25" customHeight="1">
      <c r="E665" s="211"/>
      <c r="H665" s="211"/>
      <c r="K665" s="211"/>
      <c r="N665" s="211"/>
      <c r="Q665" s="211"/>
      <c r="T665" s="211"/>
      <c r="W665" s="211"/>
      <c r="Z665" s="211"/>
      <c r="AC665" s="211"/>
      <c r="AF665" s="211"/>
    </row>
    <row r="666" ht="14.25" customHeight="1">
      <c r="E666" s="211"/>
      <c r="H666" s="211"/>
      <c r="K666" s="211"/>
      <c r="N666" s="211"/>
      <c r="Q666" s="211"/>
      <c r="T666" s="211"/>
      <c r="W666" s="211"/>
      <c r="Z666" s="211"/>
      <c r="AC666" s="211"/>
      <c r="AF666" s="211"/>
    </row>
    <row r="667" ht="14.25" customHeight="1">
      <c r="E667" s="211"/>
      <c r="H667" s="211"/>
      <c r="K667" s="211"/>
      <c r="N667" s="211"/>
      <c r="Q667" s="211"/>
      <c r="T667" s="211"/>
      <c r="W667" s="211"/>
      <c r="Z667" s="211"/>
      <c r="AC667" s="211"/>
      <c r="AF667" s="211"/>
    </row>
    <row r="668" ht="14.25" customHeight="1">
      <c r="E668" s="211"/>
      <c r="H668" s="211"/>
      <c r="K668" s="211"/>
      <c r="N668" s="211"/>
      <c r="Q668" s="211"/>
      <c r="T668" s="211"/>
      <c r="W668" s="211"/>
      <c r="Z668" s="211"/>
      <c r="AC668" s="211"/>
      <c r="AF668" s="211"/>
    </row>
    <row r="669" ht="14.25" customHeight="1">
      <c r="E669" s="211"/>
      <c r="H669" s="211"/>
      <c r="K669" s="211"/>
      <c r="N669" s="211"/>
      <c r="Q669" s="211"/>
      <c r="T669" s="211"/>
      <c r="W669" s="211"/>
      <c r="Z669" s="211"/>
      <c r="AC669" s="211"/>
      <c r="AF669" s="211"/>
    </row>
    <row r="670" ht="14.25" customHeight="1">
      <c r="E670" s="211"/>
      <c r="H670" s="211"/>
      <c r="K670" s="211"/>
      <c r="N670" s="211"/>
      <c r="Q670" s="211"/>
      <c r="T670" s="211"/>
      <c r="W670" s="211"/>
      <c r="Z670" s="211"/>
      <c r="AC670" s="211"/>
      <c r="AF670" s="211"/>
    </row>
    <row r="671" ht="14.25" customHeight="1">
      <c r="E671" s="211"/>
      <c r="H671" s="211"/>
      <c r="K671" s="211"/>
      <c r="N671" s="211"/>
      <c r="Q671" s="211"/>
      <c r="T671" s="211"/>
      <c r="W671" s="211"/>
      <c r="Z671" s="211"/>
      <c r="AC671" s="211"/>
      <c r="AF671" s="211"/>
    </row>
    <row r="672" ht="14.25" customHeight="1">
      <c r="E672" s="211"/>
      <c r="H672" s="211"/>
      <c r="K672" s="211"/>
      <c r="N672" s="211"/>
      <c r="Q672" s="211"/>
      <c r="T672" s="211"/>
      <c r="W672" s="211"/>
      <c r="Z672" s="211"/>
      <c r="AC672" s="211"/>
      <c r="AF672" s="211"/>
    </row>
    <row r="673" ht="14.25" customHeight="1">
      <c r="E673" s="211"/>
      <c r="H673" s="211"/>
      <c r="K673" s="211"/>
      <c r="N673" s="211"/>
      <c r="Q673" s="211"/>
      <c r="T673" s="211"/>
      <c r="W673" s="211"/>
      <c r="Z673" s="211"/>
      <c r="AC673" s="211"/>
      <c r="AF673" s="211"/>
    </row>
    <row r="674" ht="14.25" customHeight="1">
      <c r="E674" s="211"/>
      <c r="H674" s="211"/>
      <c r="K674" s="211"/>
      <c r="N674" s="211"/>
      <c r="Q674" s="211"/>
      <c r="T674" s="211"/>
      <c r="W674" s="211"/>
      <c r="Z674" s="211"/>
      <c r="AC674" s="211"/>
      <c r="AF674" s="211"/>
    </row>
    <row r="675" ht="14.25" customHeight="1">
      <c r="E675" s="211"/>
      <c r="H675" s="211"/>
      <c r="K675" s="211"/>
      <c r="N675" s="211"/>
      <c r="Q675" s="211"/>
      <c r="T675" s="211"/>
      <c r="W675" s="211"/>
      <c r="Z675" s="211"/>
      <c r="AC675" s="211"/>
      <c r="AF675" s="211"/>
    </row>
    <row r="676" ht="14.25" customHeight="1">
      <c r="E676" s="211"/>
      <c r="H676" s="211"/>
      <c r="K676" s="211"/>
      <c r="N676" s="211"/>
      <c r="Q676" s="211"/>
      <c r="T676" s="211"/>
      <c r="W676" s="211"/>
      <c r="Z676" s="211"/>
      <c r="AC676" s="211"/>
      <c r="AF676" s="211"/>
    </row>
    <row r="677" ht="14.25" customHeight="1">
      <c r="E677" s="211"/>
      <c r="H677" s="211"/>
      <c r="K677" s="211"/>
      <c r="N677" s="211"/>
      <c r="Q677" s="211"/>
      <c r="T677" s="211"/>
      <c r="W677" s="211"/>
      <c r="Z677" s="211"/>
      <c r="AC677" s="211"/>
      <c r="AF677" s="211"/>
    </row>
    <row r="678" ht="14.25" customHeight="1">
      <c r="E678" s="211"/>
      <c r="H678" s="211"/>
      <c r="K678" s="211"/>
      <c r="N678" s="211"/>
      <c r="Q678" s="211"/>
      <c r="T678" s="211"/>
      <c r="W678" s="211"/>
      <c r="Z678" s="211"/>
      <c r="AC678" s="211"/>
      <c r="AF678" s="211"/>
    </row>
    <row r="679" ht="14.25" customHeight="1">
      <c r="E679" s="211"/>
      <c r="H679" s="211"/>
      <c r="K679" s="211"/>
      <c r="N679" s="211"/>
      <c r="Q679" s="211"/>
      <c r="T679" s="211"/>
      <c r="W679" s="211"/>
      <c r="Z679" s="211"/>
      <c r="AC679" s="211"/>
      <c r="AF679" s="211"/>
    </row>
    <row r="680" ht="14.25" customHeight="1">
      <c r="E680" s="211"/>
      <c r="H680" s="211"/>
      <c r="K680" s="211"/>
      <c r="N680" s="211"/>
      <c r="Q680" s="211"/>
      <c r="T680" s="211"/>
      <c r="W680" s="211"/>
      <c r="Z680" s="211"/>
      <c r="AC680" s="211"/>
      <c r="AF680" s="211"/>
    </row>
    <row r="681" ht="14.25" customHeight="1">
      <c r="E681" s="211"/>
      <c r="H681" s="211"/>
      <c r="K681" s="211"/>
      <c r="N681" s="211"/>
      <c r="Q681" s="211"/>
      <c r="T681" s="211"/>
      <c r="W681" s="211"/>
      <c r="Z681" s="211"/>
      <c r="AC681" s="211"/>
      <c r="AF681" s="211"/>
    </row>
    <row r="682" ht="14.25" customHeight="1">
      <c r="E682" s="211"/>
      <c r="H682" s="211"/>
      <c r="K682" s="211"/>
      <c r="N682" s="211"/>
      <c r="Q682" s="211"/>
      <c r="T682" s="211"/>
      <c r="W682" s="211"/>
      <c r="Z682" s="211"/>
      <c r="AC682" s="211"/>
      <c r="AF682" s="211"/>
    </row>
    <row r="683" ht="14.25" customHeight="1">
      <c r="E683" s="211"/>
      <c r="H683" s="211"/>
      <c r="K683" s="211"/>
      <c r="N683" s="211"/>
      <c r="Q683" s="211"/>
      <c r="T683" s="211"/>
      <c r="W683" s="211"/>
      <c r="Z683" s="211"/>
      <c r="AC683" s="211"/>
      <c r="AF683" s="211"/>
    </row>
    <row r="684" ht="14.25" customHeight="1">
      <c r="E684" s="211"/>
      <c r="H684" s="211"/>
      <c r="K684" s="211"/>
      <c r="N684" s="211"/>
      <c r="Q684" s="211"/>
      <c r="T684" s="211"/>
      <c r="W684" s="211"/>
      <c r="Z684" s="211"/>
      <c r="AC684" s="211"/>
      <c r="AF684" s="211"/>
    </row>
    <row r="685" ht="14.25" customHeight="1">
      <c r="E685" s="211"/>
      <c r="H685" s="211"/>
      <c r="K685" s="211"/>
      <c r="N685" s="211"/>
      <c r="Q685" s="211"/>
      <c r="T685" s="211"/>
      <c r="W685" s="211"/>
      <c r="Z685" s="211"/>
      <c r="AC685" s="211"/>
      <c r="AF685" s="211"/>
    </row>
    <row r="686" ht="14.25" customHeight="1">
      <c r="E686" s="211"/>
      <c r="H686" s="211"/>
      <c r="K686" s="211"/>
      <c r="N686" s="211"/>
      <c r="Q686" s="211"/>
      <c r="T686" s="211"/>
      <c r="W686" s="211"/>
      <c r="Z686" s="211"/>
      <c r="AC686" s="211"/>
      <c r="AF686" s="211"/>
    </row>
    <row r="687" ht="14.25" customHeight="1">
      <c r="E687" s="211"/>
      <c r="H687" s="211"/>
      <c r="K687" s="211"/>
      <c r="N687" s="211"/>
      <c r="Q687" s="211"/>
      <c r="T687" s="211"/>
      <c r="W687" s="211"/>
      <c r="Z687" s="211"/>
      <c r="AC687" s="211"/>
      <c r="AF687" s="211"/>
    </row>
    <row r="688" ht="14.25" customHeight="1">
      <c r="E688" s="211"/>
      <c r="H688" s="211"/>
      <c r="K688" s="211"/>
      <c r="N688" s="211"/>
      <c r="Q688" s="211"/>
      <c r="T688" s="211"/>
      <c r="W688" s="211"/>
      <c r="Z688" s="211"/>
      <c r="AC688" s="211"/>
      <c r="AF688" s="211"/>
    </row>
    <row r="689" ht="14.25" customHeight="1">
      <c r="E689" s="211"/>
      <c r="H689" s="211"/>
      <c r="K689" s="211"/>
      <c r="N689" s="211"/>
      <c r="Q689" s="211"/>
      <c r="T689" s="211"/>
      <c r="W689" s="211"/>
      <c r="Z689" s="211"/>
      <c r="AC689" s="211"/>
      <c r="AF689" s="211"/>
    </row>
    <row r="690" ht="14.25" customHeight="1">
      <c r="E690" s="211"/>
      <c r="H690" s="211"/>
      <c r="K690" s="211"/>
      <c r="N690" s="211"/>
      <c r="Q690" s="211"/>
      <c r="T690" s="211"/>
      <c r="W690" s="211"/>
      <c r="Z690" s="211"/>
      <c r="AC690" s="211"/>
      <c r="AF690" s="211"/>
    </row>
    <row r="691" ht="14.25" customHeight="1">
      <c r="E691" s="211"/>
      <c r="H691" s="211"/>
      <c r="K691" s="211"/>
      <c r="N691" s="211"/>
      <c r="Q691" s="211"/>
      <c r="T691" s="211"/>
      <c r="W691" s="211"/>
      <c r="Z691" s="211"/>
      <c r="AC691" s="211"/>
      <c r="AF691" s="211"/>
    </row>
    <row r="692" ht="14.25" customHeight="1">
      <c r="E692" s="211"/>
      <c r="H692" s="211"/>
      <c r="K692" s="211"/>
      <c r="N692" s="211"/>
      <c r="Q692" s="211"/>
      <c r="T692" s="211"/>
      <c r="W692" s="211"/>
      <c r="Z692" s="211"/>
      <c r="AC692" s="211"/>
      <c r="AF692" s="211"/>
    </row>
    <row r="693" ht="14.25" customHeight="1">
      <c r="E693" s="211"/>
      <c r="H693" s="211"/>
      <c r="K693" s="211"/>
      <c r="N693" s="211"/>
      <c r="Q693" s="211"/>
      <c r="T693" s="211"/>
      <c r="W693" s="211"/>
      <c r="Z693" s="211"/>
      <c r="AC693" s="211"/>
      <c r="AF693" s="211"/>
    </row>
    <row r="694" ht="14.25" customHeight="1">
      <c r="E694" s="211"/>
      <c r="H694" s="211"/>
      <c r="K694" s="211"/>
      <c r="N694" s="211"/>
      <c r="Q694" s="211"/>
      <c r="T694" s="211"/>
      <c r="W694" s="211"/>
      <c r="Z694" s="211"/>
      <c r="AC694" s="211"/>
      <c r="AF694" s="211"/>
    </row>
    <row r="695" ht="14.25" customHeight="1">
      <c r="E695" s="211"/>
      <c r="H695" s="211"/>
      <c r="K695" s="211"/>
      <c r="N695" s="211"/>
      <c r="Q695" s="211"/>
      <c r="T695" s="211"/>
      <c r="W695" s="211"/>
      <c r="Z695" s="211"/>
      <c r="AC695" s="211"/>
      <c r="AF695" s="211"/>
    </row>
    <row r="696" ht="14.25" customHeight="1">
      <c r="E696" s="211"/>
      <c r="H696" s="211"/>
      <c r="K696" s="211"/>
      <c r="N696" s="211"/>
      <c r="Q696" s="211"/>
      <c r="T696" s="211"/>
      <c r="W696" s="211"/>
      <c r="Z696" s="211"/>
      <c r="AC696" s="211"/>
      <c r="AF696" s="211"/>
    </row>
    <row r="697" ht="14.25" customHeight="1">
      <c r="E697" s="211"/>
      <c r="H697" s="211"/>
      <c r="K697" s="211"/>
      <c r="N697" s="211"/>
      <c r="Q697" s="211"/>
      <c r="T697" s="211"/>
      <c r="W697" s="211"/>
      <c r="Z697" s="211"/>
      <c r="AC697" s="211"/>
      <c r="AF697" s="211"/>
    </row>
    <row r="698" ht="14.25" customHeight="1">
      <c r="E698" s="211"/>
      <c r="H698" s="211"/>
      <c r="K698" s="211"/>
      <c r="N698" s="211"/>
      <c r="Q698" s="211"/>
      <c r="T698" s="211"/>
      <c r="W698" s="211"/>
      <c r="Z698" s="211"/>
      <c r="AC698" s="211"/>
      <c r="AF698" s="211"/>
    </row>
    <row r="699" ht="14.25" customHeight="1">
      <c r="E699" s="211"/>
      <c r="H699" s="211"/>
      <c r="K699" s="211"/>
      <c r="N699" s="211"/>
      <c r="Q699" s="211"/>
      <c r="T699" s="211"/>
      <c r="W699" s="211"/>
      <c r="Z699" s="211"/>
      <c r="AC699" s="211"/>
      <c r="AF699" s="211"/>
    </row>
    <row r="700" ht="14.25" customHeight="1">
      <c r="E700" s="211"/>
      <c r="H700" s="211"/>
      <c r="K700" s="211"/>
      <c r="N700" s="211"/>
      <c r="Q700" s="211"/>
      <c r="T700" s="211"/>
      <c r="W700" s="211"/>
      <c r="Z700" s="211"/>
      <c r="AC700" s="211"/>
      <c r="AF700" s="211"/>
    </row>
    <row r="701" ht="14.25" customHeight="1">
      <c r="E701" s="211"/>
      <c r="H701" s="211"/>
      <c r="K701" s="211"/>
      <c r="N701" s="211"/>
      <c r="Q701" s="211"/>
      <c r="T701" s="211"/>
      <c r="W701" s="211"/>
      <c r="Z701" s="211"/>
      <c r="AC701" s="211"/>
      <c r="AF701" s="211"/>
    </row>
    <row r="702" ht="14.25" customHeight="1">
      <c r="E702" s="211"/>
      <c r="H702" s="211"/>
      <c r="K702" s="211"/>
      <c r="N702" s="211"/>
      <c r="Q702" s="211"/>
      <c r="T702" s="211"/>
      <c r="W702" s="211"/>
      <c r="Z702" s="211"/>
      <c r="AC702" s="211"/>
      <c r="AF702" s="211"/>
    </row>
    <row r="703" ht="14.25" customHeight="1">
      <c r="E703" s="211"/>
      <c r="H703" s="211"/>
      <c r="K703" s="211"/>
      <c r="N703" s="211"/>
      <c r="Q703" s="211"/>
      <c r="T703" s="211"/>
      <c r="W703" s="211"/>
      <c r="Z703" s="211"/>
      <c r="AC703" s="211"/>
      <c r="AF703" s="211"/>
    </row>
    <row r="704" ht="14.25" customHeight="1">
      <c r="E704" s="211"/>
      <c r="H704" s="211"/>
      <c r="K704" s="211"/>
      <c r="N704" s="211"/>
      <c r="Q704" s="211"/>
      <c r="T704" s="211"/>
      <c r="W704" s="211"/>
      <c r="Z704" s="211"/>
      <c r="AC704" s="211"/>
      <c r="AF704" s="211"/>
    </row>
    <row r="705" ht="14.25" customHeight="1">
      <c r="E705" s="211"/>
      <c r="H705" s="211"/>
      <c r="K705" s="211"/>
      <c r="N705" s="211"/>
      <c r="Q705" s="211"/>
      <c r="T705" s="211"/>
      <c r="W705" s="211"/>
      <c r="Z705" s="211"/>
      <c r="AC705" s="211"/>
      <c r="AF705" s="211"/>
    </row>
    <row r="706" ht="14.25" customHeight="1">
      <c r="E706" s="211"/>
      <c r="H706" s="211"/>
      <c r="K706" s="211"/>
      <c r="N706" s="211"/>
      <c r="Q706" s="211"/>
      <c r="T706" s="211"/>
      <c r="W706" s="211"/>
      <c r="Z706" s="211"/>
      <c r="AC706" s="211"/>
      <c r="AF706" s="211"/>
    </row>
    <row r="707" ht="14.25" customHeight="1">
      <c r="E707" s="211"/>
      <c r="H707" s="211"/>
      <c r="K707" s="211"/>
      <c r="N707" s="211"/>
      <c r="Q707" s="211"/>
      <c r="T707" s="211"/>
      <c r="W707" s="211"/>
      <c r="Z707" s="211"/>
      <c r="AC707" s="211"/>
      <c r="AF707" s="211"/>
    </row>
    <row r="708" ht="14.25" customHeight="1">
      <c r="E708" s="211"/>
      <c r="H708" s="211"/>
      <c r="K708" s="211"/>
      <c r="N708" s="211"/>
      <c r="Q708" s="211"/>
      <c r="T708" s="211"/>
      <c r="W708" s="211"/>
      <c r="Z708" s="211"/>
      <c r="AC708" s="211"/>
      <c r="AF708" s="211"/>
    </row>
    <row r="709" ht="14.25" customHeight="1">
      <c r="E709" s="211"/>
      <c r="H709" s="211"/>
      <c r="K709" s="211"/>
      <c r="N709" s="211"/>
      <c r="Q709" s="211"/>
      <c r="T709" s="211"/>
      <c r="W709" s="211"/>
      <c r="Z709" s="211"/>
      <c r="AC709" s="211"/>
      <c r="AF709" s="211"/>
    </row>
    <row r="710" ht="14.25" customHeight="1">
      <c r="E710" s="211"/>
      <c r="H710" s="211"/>
      <c r="K710" s="211"/>
      <c r="N710" s="211"/>
      <c r="Q710" s="211"/>
      <c r="T710" s="211"/>
      <c r="W710" s="211"/>
      <c r="Z710" s="211"/>
      <c r="AC710" s="211"/>
      <c r="AF710" s="211"/>
    </row>
    <row r="711" ht="14.25" customHeight="1">
      <c r="E711" s="211"/>
      <c r="H711" s="211"/>
      <c r="K711" s="211"/>
      <c r="N711" s="211"/>
      <c r="Q711" s="211"/>
      <c r="T711" s="211"/>
      <c r="W711" s="211"/>
      <c r="Z711" s="211"/>
      <c r="AC711" s="211"/>
      <c r="AF711" s="211"/>
    </row>
    <row r="712" ht="14.25" customHeight="1">
      <c r="E712" s="211"/>
      <c r="H712" s="211"/>
      <c r="K712" s="211"/>
      <c r="N712" s="211"/>
      <c r="Q712" s="211"/>
      <c r="T712" s="211"/>
      <c r="W712" s="211"/>
      <c r="Z712" s="211"/>
      <c r="AC712" s="211"/>
      <c r="AF712" s="211"/>
    </row>
    <row r="713" ht="14.25" customHeight="1">
      <c r="E713" s="211"/>
      <c r="H713" s="211"/>
      <c r="K713" s="211"/>
      <c r="N713" s="211"/>
      <c r="Q713" s="211"/>
      <c r="T713" s="211"/>
      <c r="W713" s="211"/>
      <c r="Z713" s="211"/>
      <c r="AC713" s="211"/>
      <c r="AF713" s="211"/>
    </row>
    <row r="714" ht="14.25" customHeight="1">
      <c r="E714" s="211"/>
      <c r="H714" s="211"/>
      <c r="K714" s="211"/>
      <c r="N714" s="211"/>
      <c r="Q714" s="211"/>
      <c r="T714" s="211"/>
      <c r="W714" s="211"/>
      <c r="Z714" s="211"/>
      <c r="AC714" s="211"/>
      <c r="AF714" s="211"/>
    </row>
    <row r="715" ht="14.25" customHeight="1">
      <c r="E715" s="211"/>
      <c r="H715" s="211"/>
      <c r="K715" s="211"/>
      <c r="N715" s="211"/>
      <c r="Q715" s="211"/>
      <c r="T715" s="211"/>
      <c r="W715" s="211"/>
      <c r="Z715" s="211"/>
      <c r="AC715" s="211"/>
      <c r="AF715" s="211"/>
    </row>
    <row r="716" ht="14.25" customHeight="1">
      <c r="E716" s="211"/>
      <c r="H716" s="211"/>
      <c r="K716" s="211"/>
      <c r="N716" s="211"/>
      <c r="Q716" s="211"/>
      <c r="T716" s="211"/>
      <c r="W716" s="211"/>
      <c r="Z716" s="211"/>
      <c r="AC716" s="211"/>
      <c r="AF716" s="211"/>
    </row>
    <row r="717" ht="14.25" customHeight="1">
      <c r="E717" s="211"/>
      <c r="H717" s="211"/>
      <c r="K717" s="211"/>
      <c r="N717" s="211"/>
      <c r="Q717" s="211"/>
      <c r="T717" s="211"/>
      <c r="W717" s="211"/>
      <c r="Z717" s="211"/>
      <c r="AC717" s="211"/>
      <c r="AF717" s="211"/>
    </row>
    <row r="718" ht="14.25" customHeight="1">
      <c r="E718" s="211"/>
      <c r="H718" s="211"/>
      <c r="K718" s="211"/>
      <c r="N718" s="211"/>
      <c r="Q718" s="211"/>
      <c r="T718" s="211"/>
      <c r="W718" s="211"/>
      <c r="Z718" s="211"/>
      <c r="AC718" s="211"/>
      <c r="AF718" s="211"/>
    </row>
    <row r="719" ht="14.25" customHeight="1">
      <c r="E719" s="211"/>
      <c r="H719" s="211"/>
      <c r="K719" s="211"/>
      <c r="N719" s="211"/>
      <c r="Q719" s="211"/>
      <c r="T719" s="211"/>
      <c r="W719" s="211"/>
      <c r="Z719" s="211"/>
      <c r="AC719" s="211"/>
      <c r="AF719" s="211"/>
    </row>
    <row r="720" ht="14.25" customHeight="1">
      <c r="E720" s="211"/>
      <c r="H720" s="211"/>
      <c r="K720" s="211"/>
      <c r="N720" s="211"/>
      <c r="Q720" s="211"/>
      <c r="T720" s="211"/>
      <c r="W720" s="211"/>
      <c r="Z720" s="211"/>
      <c r="AC720" s="211"/>
      <c r="AF720" s="211"/>
    </row>
    <row r="721" ht="14.25" customHeight="1">
      <c r="E721" s="211"/>
      <c r="H721" s="211"/>
      <c r="K721" s="211"/>
      <c r="N721" s="211"/>
      <c r="Q721" s="211"/>
      <c r="T721" s="211"/>
      <c r="W721" s="211"/>
      <c r="Z721" s="211"/>
      <c r="AC721" s="211"/>
      <c r="AF721" s="211"/>
    </row>
    <row r="722" ht="14.25" customHeight="1">
      <c r="E722" s="211"/>
      <c r="H722" s="211"/>
      <c r="K722" s="211"/>
      <c r="N722" s="211"/>
      <c r="Q722" s="211"/>
      <c r="T722" s="211"/>
      <c r="W722" s="211"/>
      <c r="Z722" s="211"/>
      <c r="AC722" s="211"/>
      <c r="AF722" s="211"/>
    </row>
    <row r="723" ht="14.25" customHeight="1">
      <c r="E723" s="211"/>
      <c r="H723" s="211"/>
      <c r="K723" s="211"/>
      <c r="N723" s="211"/>
      <c r="Q723" s="211"/>
      <c r="T723" s="211"/>
      <c r="W723" s="211"/>
      <c r="Z723" s="211"/>
      <c r="AC723" s="211"/>
      <c r="AF723" s="211"/>
    </row>
    <row r="724" ht="14.25" customHeight="1">
      <c r="E724" s="211"/>
      <c r="H724" s="211"/>
      <c r="K724" s="211"/>
      <c r="N724" s="211"/>
      <c r="Q724" s="211"/>
      <c r="T724" s="211"/>
      <c r="W724" s="211"/>
      <c r="Z724" s="211"/>
      <c r="AC724" s="211"/>
      <c r="AF724" s="211"/>
    </row>
    <row r="725" ht="14.25" customHeight="1">
      <c r="E725" s="211"/>
      <c r="H725" s="211"/>
      <c r="K725" s="211"/>
      <c r="N725" s="211"/>
      <c r="Q725" s="211"/>
      <c r="T725" s="211"/>
      <c r="W725" s="211"/>
      <c r="Z725" s="211"/>
      <c r="AC725" s="211"/>
      <c r="AF725" s="211"/>
    </row>
    <row r="726" ht="14.25" customHeight="1">
      <c r="E726" s="211"/>
      <c r="H726" s="211"/>
      <c r="K726" s="211"/>
      <c r="N726" s="211"/>
      <c r="Q726" s="211"/>
      <c r="T726" s="211"/>
      <c r="W726" s="211"/>
      <c r="Z726" s="211"/>
      <c r="AC726" s="211"/>
      <c r="AF726" s="211"/>
    </row>
    <row r="727" ht="14.25" customHeight="1">
      <c r="E727" s="211"/>
      <c r="H727" s="211"/>
      <c r="K727" s="211"/>
      <c r="N727" s="211"/>
      <c r="Q727" s="211"/>
      <c r="T727" s="211"/>
      <c r="W727" s="211"/>
      <c r="Z727" s="211"/>
      <c r="AC727" s="211"/>
      <c r="AF727" s="211"/>
    </row>
    <row r="728" ht="14.25" customHeight="1">
      <c r="E728" s="211"/>
      <c r="H728" s="211"/>
      <c r="K728" s="211"/>
      <c r="N728" s="211"/>
      <c r="Q728" s="211"/>
      <c r="T728" s="211"/>
      <c r="W728" s="211"/>
      <c r="Z728" s="211"/>
      <c r="AC728" s="211"/>
      <c r="AF728" s="211"/>
    </row>
    <row r="729" ht="14.25" customHeight="1">
      <c r="E729" s="211"/>
      <c r="H729" s="211"/>
      <c r="K729" s="211"/>
      <c r="N729" s="211"/>
      <c r="Q729" s="211"/>
      <c r="T729" s="211"/>
      <c r="W729" s="211"/>
      <c r="Z729" s="211"/>
      <c r="AC729" s="211"/>
      <c r="AF729" s="211"/>
    </row>
    <row r="730" ht="14.25" customHeight="1">
      <c r="E730" s="211"/>
      <c r="H730" s="211"/>
      <c r="K730" s="211"/>
      <c r="N730" s="211"/>
      <c r="Q730" s="211"/>
      <c r="T730" s="211"/>
      <c r="W730" s="211"/>
      <c r="Z730" s="211"/>
      <c r="AC730" s="211"/>
      <c r="AF730" s="211"/>
    </row>
    <row r="731" ht="14.25" customHeight="1">
      <c r="E731" s="211"/>
      <c r="H731" s="211"/>
      <c r="K731" s="211"/>
      <c r="N731" s="211"/>
      <c r="Q731" s="211"/>
      <c r="T731" s="211"/>
      <c r="W731" s="211"/>
      <c r="Z731" s="211"/>
      <c r="AC731" s="211"/>
      <c r="AF731" s="211"/>
    </row>
    <row r="732" ht="14.25" customHeight="1">
      <c r="E732" s="211"/>
      <c r="H732" s="211"/>
      <c r="K732" s="211"/>
      <c r="N732" s="211"/>
      <c r="Q732" s="211"/>
      <c r="T732" s="211"/>
      <c r="W732" s="211"/>
      <c r="Z732" s="211"/>
      <c r="AC732" s="211"/>
      <c r="AF732" s="211"/>
    </row>
    <row r="733" ht="14.25" customHeight="1">
      <c r="E733" s="211"/>
      <c r="H733" s="211"/>
      <c r="K733" s="211"/>
      <c r="N733" s="211"/>
      <c r="Q733" s="211"/>
      <c r="T733" s="211"/>
      <c r="W733" s="211"/>
      <c r="Z733" s="211"/>
      <c r="AC733" s="211"/>
      <c r="AF733" s="211"/>
    </row>
    <row r="734" ht="14.25" customHeight="1">
      <c r="E734" s="211"/>
      <c r="H734" s="211"/>
      <c r="K734" s="211"/>
      <c r="N734" s="211"/>
      <c r="Q734" s="211"/>
      <c r="T734" s="211"/>
      <c r="W734" s="211"/>
      <c r="Z734" s="211"/>
      <c r="AC734" s="211"/>
      <c r="AF734" s="211"/>
    </row>
    <row r="735" ht="14.25" customHeight="1">
      <c r="E735" s="211"/>
      <c r="H735" s="211"/>
      <c r="K735" s="211"/>
      <c r="N735" s="211"/>
      <c r="Q735" s="211"/>
      <c r="T735" s="211"/>
      <c r="W735" s="211"/>
      <c r="Z735" s="211"/>
      <c r="AC735" s="211"/>
      <c r="AF735" s="211"/>
    </row>
    <row r="736" ht="14.25" customHeight="1">
      <c r="E736" s="211"/>
      <c r="H736" s="211"/>
      <c r="K736" s="211"/>
      <c r="N736" s="211"/>
      <c r="Q736" s="211"/>
      <c r="T736" s="211"/>
      <c r="W736" s="211"/>
      <c r="Z736" s="211"/>
      <c r="AC736" s="211"/>
      <c r="AF736" s="211"/>
    </row>
    <row r="737" ht="14.25" customHeight="1">
      <c r="E737" s="211"/>
      <c r="H737" s="211"/>
      <c r="K737" s="211"/>
      <c r="N737" s="211"/>
      <c r="Q737" s="211"/>
      <c r="T737" s="211"/>
      <c r="W737" s="211"/>
      <c r="Z737" s="211"/>
      <c r="AC737" s="211"/>
      <c r="AF737" s="211"/>
    </row>
    <row r="738" ht="14.25" customHeight="1">
      <c r="E738" s="211"/>
      <c r="H738" s="211"/>
      <c r="K738" s="211"/>
      <c r="N738" s="211"/>
      <c r="Q738" s="211"/>
      <c r="T738" s="211"/>
      <c r="W738" s="211"/>
      <c r="Z738" s="211"/>
      <c r="AC738" s="211"/>
      <c r="AF738" s="211"/>
    </row>
    <row r="739" ht="14.25" customHeight="1">
      <c r="E739" s="211"/>
      <c r="H739" s="211"/>
      <c r="K739" s="211"/>
      <c r="N739" s="211"/>
      <c r="Q739" s="211"/>
      <c r="T739" s="211"/>
      <c r="W739" s="211"/>
      <c r="Z739" s="211"/>
      <c r="AC739" s="211"/>
      <c r="AF739" s="211"/>
    </row>
    <row r="740" ht="14.25" customHeight="1">
      <c r="E740" s="211"/>
      <c r="H740" s="211"/>
      <c r="K740" s="211"/>
      <c r="N740" s="211"/>
      <c r="Q740" s="211"/>
      <c r="T740" s="211"/>
      <c r="W740" s="211"/>
      <c r="Z740" s="211"/>
      <c r="AC740" s="211"/>
      <c r="AF740" s="211"/>
    </row>
    <row r="741" ht="14.25" customHeight="1">
      <c r="E741" s="211"/>
      <c r="H741" s="211"/>
      <c r="K741" s="211"/>
      <c r="N741" s="211"/>
      <c r="Q741" s="211"/>
      <c r="T741" s="211"/>
      <c r="W741" s="211"/>
      <c r="Z741" s="211"/>
      <c r="AC741" s="211"/>
      <c r="AF741" s="211"/>
    </row>
    <row r="742" ht="14.25" customHeight="1">
      <c r="E742" s="211"/>
      <c r="H742" s="211"/>
      <c r="K742" s="211"/>
      <c r="N742" s="211"/>
      <c r="Q742" s="211"/>
      <c r="T742" s="211"/>
      <c r="W742" s="211"/>
      <c r="Z742" s="211"/>
      <c r="AC742" s="211"/>
      <c r="AF742" s="211"/>
    </row>
    <row r="743" ht="14.25" customHeight="1">
      <c r="E743" s="211"/>
      <c r="H743" s="211"/>
      <c r="K743" s="211"/>
      <c r="N743" s="211"/>
      <c r="Q743" s="211"/>
      <c r="T743" s="211"/>
      <c r="W743" s="211"/>
      <c r="Z743" s="211"/>
      <c r="AC743" s="211"/>
      <c r="AF743" s="211"/>
    </row>
    <row r="744" ht="14.25" customHeight="1">
      <c r="E744" s="211"/>
      <c r="H744" s="211"/>
      <c r="K744" s="211"/>
      <c r="N744" s="211"/>
      <c r="Q744" s="211"/>
      <c r="T744" s="211"/>
      <c r="W744" s="211"/>
      <c r="Z744" s="211"/>
      <c r="AC744" s="211"/>
      <c r="AF744" s="211"/>
    </row>
    <row r="745" ht="14.25" customHeight="1">
      <c r="E745" s="211"/>
      <c r="H745" s="211"/>
      <c r="K745" s="211"/>
      <c r="N745" s="211"/>
      <c r="Q745" s="211"/>
      <c r="T745" s="211"/>
      <c r="W745" s="211"/>
      <c r="Z745" s="211"/>
      <c r="AC745" s="211"/>
      <c r="AF745" s="211"/>
    </row>
    <row r="746" ht="14.25" customHeight="1">
      <c r="E746" s="211"/>
      <c r="H746" s="211"/>
      <c r="K746" s="211"/>
      <c r="N746" s="211"/>
      <c r="Q746" s="211"/>
      <c r="T746" s="211"/>
      <c r="W746" s="211"/>
      <c r="Z746" s="211"/>
      <c r="AC746" s="211"/>
      <c r="AF746" s="211"/>
    </row>
    <row r="747" ht="14.25" customHeight="1">
      <c r="E747" s="211"/>
      <c r="H747" s="211"/>
      <c r="K747" s="211"/>
      <c r="N747" s="211"/>
      <c r="Q747" s="211"/>
      <c r="T747" s="211"/>
      <c r="W747" s="211"/>
      <c r="Z747" s="211"/>
      <c r="AC747" s="211"/>
      <c r="AF747" s="211"/>
    </row>
    <row r="748" ht="14.25" customHeight="1">
      <c r="E748" s="211"/>
      <c r="H748" s="211"/>
      <c r="K748" s="211"/>
      <c r="N748" s="211"/>
      <c r="Q748" s="211"/>
      <c r="T748" s="211"/>
      <c r="W748" s="211"/>
      <c r="Z748" s="211"/>
      <c r="AC748" s="211"/>
      <c r="AF748" s="211"/>
    </row>
    <row r="749" ht="14.25" customHeight="1">
      <c r="E749" s="211"/>
      <c r="H749" s="211"/>
      <c r="K749" s="211"/>
      <c r="N749" s="211"/>
      <c r="Q749" s="211"/>
      <c r="T749" s="211"/>
      <c r="W749" s="211"/>
      <c r="Z749" s="211"/>
      <c r="AC749" s="211"/>
      <c r="AF749" s="211"/>
    </row>
    <row r="750" ht="14.25" customHeight="1">
      <c r="E750" s="211"/>
      <c r="H750" s="211"/>
      <c r="K750" s="211"/>
      <c r="N750" s="211"/>
      <c r="Q750" s="211"/>
      <c r="T750" s="211"/>
      <c r="W750" s="211"/>
      <c r="Z750" s="211"/>
      <c r="AC750" s="211"/>
      <c r="AF750" s="211"/>
    </row>
    <row r="751" ht="14.25" customHeight="1">
      <c r="E751" s="211"/>
      <c r="H751" s="211"/>
      <c r="K751" s="211"/>
      <c r="N751" s="211"/>
      <c r="Q751" s="211"/>
      <c r="T751" s="211"/>
      <c r="W751" s="211"/>
      <c r="Z751" s="211"/>
      <c r="AC751" s="211"/>
      <c r="AF751" s="211"/>
    </row>
    <row r="752" ht="14.25" customHeight="1">
      <c r="E752" s="211"/>
      <c r="H752" s="211"/>
      <c r="K752" s="211"/>
      <c r="N752" s="211"/>
      <c r="Q752" s="211"/>
      <c r="T752" s="211"/>
      <c r="W752" s="211"/>
      <c r="Z752" s="211"/>
      <c r="AC752" s="211"/>
      <c r="AF752" s="211"/>
    </row>
    <row r="753" ht="14.25" customHeight="1">
      <c r="E753" s="211"/>
      <c r="H753" s="211"/>
      <c r="K753" s="211"/>
      <c r="N753" s="211"/>
      <c r="Q753" s="211"/>
      <c r="T753" s="211"/>
      <c r="W753" s="211"/>
      <c r="Z753" s="211"/>
      <c r="AC753" s="211"/>
      <c r="AF753" s="211"/>
    </row>
    <row r="754" ht="14.25" customHeight="1">
      <c r="E754" s="211"/>
      <c r="H754" s="211"/>
      <c r="K754" s="211"/>
      <c r="N754" s="211"/>
      <c r="Q754" s="211"/>
      <c r="T754" s="211"/>
      <c r="W754" s="211"/>
      <c r="Z754" s="211"/>
      <c r="AC754" s="211"/>
      <c r="AF754" s="211"/>
    </row>
    <row r="755" ht="14.25" customHeight="1">
      <c r="E755" s="211"/>
      <c r="H755" s="211"/>
      <c r="K755" s="211"/>
      <c r="N755" s="211"/>
      <c r="Q755" s="211"/>
      <c r="T755" s="211"/>
      <c r="W755" s="211"/>
      <c r="Z755" s="211"/>
      <c r="AC755" s="211"/>
      <c r="AF755" s="211"/>
    </row>
    <row r="756" ht="14.25" customHeight="1">
      <c r="E756" s="211"/>
      <c r="H756" s="211"/>
      <c r="K756" s="211"/>
      <c r="N756" s="211"/>
      <c r="Q756" s="211"/>
      <c r="T756" s="211"/>
      <c r="W756" s="211"/>
      <c r="Z756" s="211"/>
      <c r="AC756" s="211"/>
      <c r="AF756" s="211"/>
    </row>
    <row r="757" ht="14.25" customHeight="1">
      <c r="E757" s="211"/>
      <c r="H757" s="211"/>
      <c r="K757" s="211"/>
      <c r="N757" s="211"/>
      <c r="Q757" s="211"/>
      <c r="T757" s="211"/>
      <c r="W757" s="211"/>
      <c r="Z757" s="211"/>
      <c r="AC757" s="211"/>
      <c r="AF757" s="211"/>
    </row>
    <row r="758" ht="14.25" customHeight="1">
      <c r="E758" s="211"/>
      <c r="H758" s="211"/>
      <c r="K758" s="211"/>
      <c r="N758" s="211"/>
      <c r="Q758" s="211"/>
      <c r="T758" s="211"/>
      <c r="W758" s="211"/>
      <c r="Z758" s="211"/>
      <c r="AC758" s="211"/>
      <c r="AF758" s="211"/>
    </row>
    <row r="759" ht="14.25" customHeight="1">
      <c r="E759" s="211"/>
      <c r="H759" s="211"/>
      <c r="K759" s="211"/>
      <c r="N759" s="211"/>
      <c r="Q759" s="211"/>
      <c r="T759" s="211"/>
      <c r="W759" s="211"/>
      <c r="Z759" s="211"/>
      <c r="AC759" s="211"/>
      <c r="AF759" s="211"/>
    </row>
    <row r="760" ht="14.25" customHeight="1">
      <c r="E760" s="211"/>
      <c r="H760" s="211"/>
      <c r="K760" s="211"/>
      <c r="N760" s="211"/>
      <c r="Q760" s="211"/>
      <c r="T760" s="211"/>
      <c r="W760" s="211"/>
      <c r="Z760" s="211"/>
      <c r="AC760" s="211"/>
      <c r="AF760" s="211"/>
    </row>
    <row r="761" ht="14.25" customHeight="1">
      <c r="E761" s="211"/>
      <c r="H761" s="211"/>
      <c r="K761" s="211"/>
      <c r="N761" s="211"/>
      <c r="Q761" s="211"/>
      <c r="T761" s="211"/>
      <c r="W761" s="211"/>
      <c r="Z761" s="211"/>
      <c r="AC761" s="211"/>
      <c r="AF761" s="211"/>
    </row>
    <row r="762" ht="14.25" customHeight="1">
      <c r="E762" s="211"/>
      <c r="H762" s="211"/>
      <c r="K762" s="211"/>
      <c r="N762" s="211"/>
      <c r="Q762" s="211"/>
      <c r="T762" s="211"/>
      <c r="W762" s="211"/>
      <c r="Z762" s="211"/>
      <c r="AC762" s="211"/>
      <c r="AF762" s="211"/>
    </row>
    <row r="763" ht="14.25" customHeight="1">
      <c r="E763" s="211"/>
      <c r="H763" s="211"/>
      <c r="K763" s="211"/>
      <c r="N763" s="211"/>
      <c r="Q763" s="211"/>
      <c r="T763" s="211"/>
      <c r="W763" s="211"/>
      <c r="Z763" s="211"/>
      <c r="AC763" s="211"/>
      <c r="AF763" s="211"/>
    </row>
    <row r="764" ht="14.25" customHeight="1">
      <c r="E764" s="211"/>
      <c r="H764" s="211"/>
      <c r="K764" s="211"/>
      <c r="N764" s="211"/>
      <c r="Q764" s="211"/>
      <c r="T764" s="211"/>
      <c r="W764" s="211"/>
      <c r="Z764" s="211"/>
      <c r="AC764" s="211"/>
      <c r="AF764" s="211"/>
    </row>
    <row r="765" ht="14.25" customHeight="1">
      <c r="E765" s="211"/>
      <c r="H765" s="211"/>
      <c r="K765" s="211"/>
      <c r="N765" s="211"/>
      <c r="Q765" s="211"/>
      <c r="T765" s="211"/>
      <c r="W765" s="211"/>
      <c r="Z765" s="211"/>
      <c r="AC765" s="211"/>
      <c r="AF765" s="211"/>
    </row>
    <row r="766" ht="14.25" customHeight="1">
      <c r="E766" s="211"/>
      <c r="H766" s="211"/>
      <c r="K766" s="211"/>
      <c r="N766" s="211"/>
      <c r="Q766" s="211"/>
      <c r="T766" s="211"/>
      <c r="W766" s="211"/>
      <c r="Z766" s="211"/>
      <c r="AC766" s="211"/>
      <c r="AF766" s="211"/>
    </row>
    <row r="767" ht="14.25" customHeight="1">
      <c r="E767" s="211"/>
      <c r="H767" s="211"/>
      <c r="K767" s="211"/>
      <c r="N767" s="211"/>
      <c r="Q767" s="211"/>
      <c r="T767" s="211"/>
      <c r="W767" s="211"/>
      <c r="Z767" s="211"/>
      <c r="AC767" s="211"/>
      <c r="AF767" s="211"/>
    </row>
    <row r="768" ht="14.25" customHeight="1">
      <c r="E768" s="211"/>
      <c r="H768" s="211"/>
      <c r="K768" s="211"/>
      <c r="N768" s="211"/>
      <c r="Q768" s="211"/>
      <c r="T768" s="211"/>
      <c r="W768" s="211"/>
      <c r="Z768" s="211"/>
      <c r="AC768" s="211"/>
      <c r="AF768" s="211"/>
    </row>
    <row r="769" ht="14.25" customHeight="1">
      <c r="E769" s="211"/>
      <c r="H769" s="211"/>
      <c r="K769" s="211"/>
      <c r="N769" s="211"/>
      <c r="Q769" s="211"/>
      <c r="T769" s="211"/>
      <c r="W769" s="211"/>
      <c r="Z769" s="211"/>
      <c r="AC769" s="211"/>
      <c r="AF769" s="211"/>
    </row>
    <row r="770" ht="14.25" customHeight="1">
      <c r="E770" s="211"/>
      <c r="H770" s="211"/>
      <c r="K770" s="211"/>
      <c r="N770" s="211"/>
      <c r="Q770" s="211"/>
      <c r="T770" s="211"/>
      <c r="W770" s="211"/>
      <c r="Z770" s="211"/>
      <c r="AC770" s="211"/>
      <c r="AF770" s="211"/>
    </row>
    <row r="771" ht="14.25" customHeight="1">
      <c r="E771" s="211"/>
      <c r="H771" s="211"/>
      <c r="K771" s="211"/>
      <c r="N771" s="211"/>
      <c r="Q771" s="211"/>
      <c r="T771" s="211"/>
      <c r="W771" s="211"/>
      <c r="Z771" s="211"/>
      <c r="AC771" s="211"/>
      <c r="AF771" s="211"/>
    </row>
    <row r="772" ht="14.25" customHeight="1">
      <c r="E772" s="211"/>
      <c r="H772" s="211"/>
      <c r="K772" s="211"/>
      <c r="N772" s="211"/>
      <c r="Q772" s="211"/>
      <c r="T772" s="211"/>
      <c r="W772" s="211"/>
      <c r="Z772" s="211"/>
      <c r="AC772" s="211"/>
      <c r="AF772" s="211"/>
    </row>
    <row r="773" ht="14.25" customHeight="1">
      <c r="E773" s="211"/>
      <c r="H773" s="211"/>
      <c r="K773" s="211"/>
      <c r="N773" s="211"/>
      <c r="Q773" s="211"/>
      <c r="T773" s="211"/>
      <c r="W773" s="211"/>
      <c r="Z773" s="211"/>
      <c r="AC773" s="211"/>
      <c r="AF773" s="211"/>
    </row>
    <row r="774" ht="14.25" customHeight="1">
      <c r="E774" s="211"/>
      <c r="H774" s="211"/>
      <c r="K774" s="211"/>
      <c r="N774" s="211"/>
      <c r="Q774" s="211"/>
      <c r="T774" s="211"/>
      <c r="W774" s="211"/>
      <c r="Z774" s="211"/>
      <c r="AC774" s="211"/>
      <c r="AF774" s="211"/>
    </row>
    <row r="775" ht="14.25" customHeight="1">
      <c r="E775" s="211"/>
      <c r="H775" s="211"/>
      <c r="K775" s="211"/>
      <c r="N775" s="211"/>
      <c r="Q775" s="211"/>
      <c r="T775" s="211"/>
      <c r="W775" s="211"/>
      <c r="Z775" s="211"/>
      <c r="AC775" s="211"/>
      <c r="AF775" s="211"/>
    </row>
    <row r="776" ht="14.25" customHeight="1">
      <c r="E776" s="211"/>
      <c r="H776" s="211"/>
      <c r="K776" s="211"/>
      <c r="N776" s="211"/>
      <c r="Q776" s="211"/>
      <c r="T776" s="211"/>
      <c r="W776" s="211"/>
      <c r="Z776" s="211"/>
      <c r="AC776" s="211"/>
      <c r="AF776" s="211"/>
    </row>
    <row r="777" ht="14.25" customHeight="1">
      <c r="E777" s="211"/>
      <c r="H777" s="211"/>
      <c r="K777" s="211"/>
      <c r="N777" s="211"/>
      <c r="Q777" s="211"/>
      <c r="T777" s="211"/>
      <c r="W777" s="211"/>
      <c r="Z777" s="211"/>
      <c r="AC777" s="211"/>
      <c r="AF777" s="211"/>
    </row>
    <row r="778" ht="14.25" customHeight="1">
      <c r="E778" s="211"/>
      <c r="H778" s="211"/>
      <c r="K778" s="211"/>
      <c r="N778" s="211"/>
      <c r="Q778" s="211"/>
      <c r="T778" s="211"/>
      <c r="W778" s="211"/>
      <c r="Z778" s="211"/>
      <c r="AC778" s="211"/>
      <c r="AF778" s="211"/>
    </row>
    <row r="779" ht="14.25" customHeight="1">
      <c r="E779" s="211"/>
      <c r="H779" s="211"/>
      <c r="K779" s="211"/>
      <c r="N779" s="211"/>
      <c r="Q779" s="211"/>
      <c r="T779" s="211"/>
      <c r="W779" s="211"/>
      <c r="Z779" s="211"/>
      <c r="AC779" s="211"/>
      <c r="AF779" s="211"/>
    </row>
    <row r="780" ht="14.25" customHeight="1">
      <c r="E780" s="211"/>
      <c r="H780" s="211"/>
      <c r="K780" s="211"/>
      <c r="N780" s="211"/>
      <c r="Q780" s="211"/>
      <c r="T780" s="211"/>
      <c r="W780" s="211"/>
      <c r="Z780" s="211"/>
      <c r="AC780" s="211"/>
      <c r="AF780" s="211"/>
    </row>
    <row r="781" ht="14.25" customHeight="1">
      <c r="E781" s="211"/>
      <c r="H781" s="211"/>
      <c r="K781" s="211"/>
      <c r="N781" s="211"/>
      <c r="Q781" s="211"/>
      <c r="T781" s="211"/>
      <c r="W781" s="211"/>
      <c r="Z781" s="211"/>
      <c r="AC781" s="211"/>
      <c r="AF781" s="211"/>
    </row>
    <row r="782" ht="14.25" customHeight="1">
      <c r="E782" s="211"/>
      <c r="H782" s="211"/>
      <c r="K782" s="211"/>
      <c r="N782" s="211"/>
      <c r="Q782" s="211"/>
      <c r="T782" s="211"/>
      <c r="W782" s="211"/>
      <c r="Z782" s="211"/>
      <c r="AC782" s="211"/>
      <c r="AF782" s="211"/>
    </row>
    <row r="783" ht="14.25" customHeight="1">
      <c r="E783" s="211"/>
      <c r="H783" s="211"/>
      <c r="K783" s="211"/>
      <c r="N783" s="211"/>
      <c r="Q783" s="211"/>
      <c r="T783" s="211"/>
      <c r="W783" s="211"/>
      <c r="Z783" s="211"/>
      <c r="AC783" s="211"/>
      <c r="AF783" s="211"/>
    </row>
    <row r="784" ht="14.25" customHeight="1">
      <c r="E784" s="211"/>
      <c r="H784" s="211"/>
      <c r="K784" s="211"/>
      <c r="N784" s="211"/>
      <c r="Q784" s="211"/>
      <c r="T784" s="211"/>
      <c r="W784" s="211"/>
      <c r="Z784" s="211"/>
      <c r="AC784" s="211"/>
      <c r="AF784" s="211"/>
    </row>
    <row r="785" ht="14.25" customHeight="1">
      <c r="E785" s="211"/>
      <c r="H785" s="211"/>
      <c r="K785" s="211"/>
      <c r="N785" s="211"/>
      <c r="Q785" s="211"/>
      <c r="T785" s="211"/>
      <c r="W785" s="211"/>
      <c r="Z785" s="211"/>
      <c r="AC785" s="211"/>
      <c r="AF785" s="211"/>
    </row>
    <row r="786" ht="14.25" customHeight="1">
      <c r="E786" s="211"/>
      <c r="H786" s="211"/>
      <c r="K786" s="211"/>
      <c r="N786" s="211"/>
      <c r="Q786" s="211"/>
      <c r="T786" s="211"/>
      <c r="W786" s="211"/>
      <c r="Z786" s="211"/>
      <c r="AC786" s="211"/>
      <c r="AF786" s="211"/>
    </row>
    <row r="787" ht="14.25" customHeight="1">
      <c r="E787" s="211"/>
      <c r="H787" s="211"/>
      <c r="K787" s="211"/>
      <c r="N787" s="211"/>
      <c r="Q787" s="211"/>
      <c r="T787" s="211"/>
      <c r="W787" s="211"/>
      <c r="Z787" s="211"/>
      <c r="AC787" s="211"/>
      <c r="AF787" s="211"/>
    </row>
    <row r="788" ht="14.25" customHeight="1">
      <c r="E788" s="211"/>
      <c r="H788" s="211"/>
      <c r="K788" s="211"/>
      <c r="N788" s="211"/>
      <c r="Q788" s="211"/>
      <c r="T788" s="211"/>
      <c r="W788" s="211"/>
      <c r="Z788" s="211"/>
      <c r="AC788" s="211"/>
      <c r="AF788" s="211"/>
    </row>
    <row r="789" ht="14.25" customHeight="1">
      <c r="E789" s="211"/>
      <c r="H789" s="211"/>
      <c r="K789" s="211"/>
      <c r="N789" s="211"/>
      <c r="Q789" s="211"/>
      <c r="T789" s="211"/>
      <c r="W789" s="211"/>
      <c r="Z789" s="211"/>
      <c r="AC789" s="211"/>
      <c r="AF789" s="211"/>
    </row>
    <row r="790" ht="14.25" customHeight="1">
      <c r="E790" s="211"/>
      <c r="H790" s="211"/>
      <c r="K790" s="211"/>
      <c r="N790" s="211"/>
      <c r="Q790" s="211"/>
      <c r="T790" s="211"/>
      <c r="W790" s="211"/>
      <c r="Z790" s="211"/>
      <c r="AC790" s="211"/>
      <c r="AF790" s="211"/>
    </row>
    <row r="791" ht="14.25" customHeight="1">
      <c r="E791" s="211"/>
      <c r="H791" s="211"/>
      <c r="K791" s="211"/>
      <c r="N791" s="211"/>
      <c r="Q791" s="211"/>
      <c r="T791" s="211"/>
      <c r="W791" s="211"/>
      <c r="Z791" s="211"/>
      <c r="AC791" s="211"/>
      <c r="AF791" s="211"/>
    </row>
    <row r="792" ht="14.25" customHeight="1">
      <c r="E792" s="211"/>
      <c r="H792" s="211"/>
      <c r="K792" s="211"/>
      <c r="N792" s="211"/>
      <c r="Q792" s="211"/>
      <c r="T792" s="211"/>
      <c r="W792" s="211"/>
      <c r="Z792" s="211"/>
      <c r="AC792" s="211"/>
      <c r="AF792" s="211"/>
    </row>
    <row r="793" ht="14.25" customHeight="1">
      <c r="E793" s="211"/>
      <c r="H793" s="211"/>
      <c r="K793" s="211"/>
      <c r="N793" s="211"/>
      <c r="Q793" s="211"/>
      <c r="T793" s="211"/>
      <c r="W793" s="211"/>
      <c r="Z793" s="211"/>
      <c r="AC793" s="211"/>
      <c r="AF793" s="211"/>
    </row>
    <row r="794" ht="14.25" customHeight="1">
      <c r="E794" s="211"/>
      <c r="H794" s="211"/>
      <c r="K794" s="211"/>
      <c r="N794" s="211"/>
      <c r="Q794" s="211"/>
      <c r="T794" s="211"/>
      <c r="W794" s="211"/>
      <c r="Z794" s="211"/>
      <c r="AC794" s="211"/>
      <c r="AF794" s="211"/>
    </row>
    <row r="795" ht="14.25" customHeight="1">
      <c r="E795" s="211"/>
      <c r="H795" s="211"/>
      <c r="K795" s="211"/>
      <c r="N795" s="211"/>
      <c r="Q795" s="211"/>
      <c r="T795" s="211"/>
      <c r="W795" s="211"/>
      <c r="Z795" s="211"/>
      <c r="AC795" s="211"/>
      <c r="AF795" s="211"/>
    </row>
    <row r="796" ht="14.25" customHeight="1">
      <c r="E796" s="211"/>
      <c r="H796" s="211"/>
      <c r="K796" s="211"/>
      <c r="N796" s="211"/>
      <c r="Q796" s="211"/>
      <c r="T796" s="211"/>
      <c r="W796" s="211"/>
      <c r="Z796" s="211"/>
      <c r="AC796" s="211"/>
      <c r="AF796" s="211"/>
    </row>
    <row r="797" ht="14.25" customHeight="1">
      <c r="E797" s="211"/>
      <c r="H797" s="211"/>
      <c r="K797" s="211"/>
      <c r="N797" s="211"/>
      <c r="Q797" s="211"/>
      <c r="T797" s="211"/>
      <c r="W797" s="211"/>
      <c r="Z797" s="211"/>
      <c r="AC797" s="211"/>
      <c r="AF797" s="211"/>
    </row>
    <row r="798" ht="14.25" customHeight="1">
      <c r="E798" s="211"/>
      <c r="H798" s="211"/>
      <c r="K798" s="211"/>
      <c r="N798" s="211"/>
      <c r="Q798" s="211"/>
      <c r="T798" s="211"/>
      <c r="W798" s="211"/>
      <c r="Z798" s="211"/>
      <c r="AC798" s="211"/>
      <c r="AF798" s="211"/>
    </row>
    <row r="799" ht="14.25" customHeight="1">
      <c r="E799" s="211"/>
      <c r="H799" s="211"/>
      <c r="K799" s="211"/>
      <c r="N799" s="211"/>
      <c r="Q799" s="211"/>
      <c r="T799" s="211"/>
      <c r="W799" s="211"/>
      <c r="Z799" s="211"/>
      <c r="AC799" s="211"/>
      <c r="AF799" s="211"/>
    </row>
    <row r="800" ht="14.25" customHeight="1">
      <c r="E800" s="211"/>
      <c r="H800" s="211"/>
      <c r="K800" s="211"/>
      <c r="N800" s="211"/>
      <c r="Q800" s="211"/>
      <c r="T800" s="211"/>
      <c r="W800" s="211"/>
      <c r="Z800" s="211"/>
      <c r="AC800" s="211"/>
      <c r="AF800" s="211"/>
    </row>
    <row r="801" ht="14.25" customHeight="1">
      <c r="E801" s="211"/>
      <c r="H801" s="211"/>
      <c r="K801" s="211"/>
      <c r="N801" s="211"/>
      <c r="Q801" s="211"/>
      <c r="T801" s="211"/>
      <c r="W801" s="211"/>
      <c r="Z801" s="211"/>
      <c r="AC801" s="211"/>
      <c r="AF801" s="211"/>
    </row>
    <row r="802" ht="14.25" customHeight="1">
      <c r="E802" s="211"/>
      <c r="H802" s="211"/>
      <c r="K802" s="211"/>
      <c r="N802" s="211"/>
      <c r="Q802" s="211"/>
      <c r="T802" s="211"/>
      <c r="W802" s="211"/>
      <c r="Z802" s="211"/>
      <c r="AC802" s="211"/>
      <c r="AF802" s="211"/>
    </row>
    <row r="803" ht="14.25" customHeight="1">
      <c r="E803" s="211"/>
      <c r="H803" s="211"/>
      <c r="K803" s="211"/>
      <c r="N803" s="211"/>
      <c r="Q803" s="211"/>
      <c r="T803" s="211"/>
      <c r="W803" s="211"/>
      <c r="Z803" s="211"/>
      <c r="AC803" s="211"/>
      <c r="AF803" s="211"/>
    </row>
    <row r="804" ht="14.25" customHeight="1">
      <c r="E804" s="211"/>
      <c r="H804" s="211"/>
      <c r="K804" s="211"/>
      <c r="N804" s="211"/>
      <c r="Q804" s="211"/>
      <c r="T804" s="211"/>
      <c r="W804" s="211"/>
      <c r="Z804" s="211"/>
      <c r="AC804" s="211"/>
      <c r="AF804" s="211"/>
    </row>
    <row r="805" ht="14.25" customHeight="1">
      <c r="E805" s="211"/>
      <c r="H805" s="211"/>
      <c r="K805" s="211"/>
      <c r="N805" s="211"/>
      <c r="Q805" s="211"/>
      <c r="T805" s="211"/>
      <c r="W805" s="211"/>
      <c r="Z805" s="211"/>
      <c r="AC805" s="211"/>
      <c r="AF805" s="211"/>
    </row>
    <row r="806" ht="14.25" customHeight="1">
      <c r="E806" s="211"/>
      <c r="H806" s="211"/>
      <c r="K806" s="211"/>
      <c r="N806" s="211"/>
      <c r="Q806" s="211"/>
      <c r="T806" s="211"/>
      <c r="W806" s="211"/>
      <c r="Z806" s="211"/>
      <c r="AC806" s="211"/>
      <c r="AF806" s="211"/>
    </row>
    <row r="807" ht="14.25" customHeight="1">
      <c r="E807" s="211"/>
      <c r="H807" s="211"/>
      <c r="K807" s="211"/>
      <c r="N807" s="211"/>
      <c r="Q807" s="211"/>
      <c r="T807" s="211"/>
      <c r="W807" s="211"/>
      <c r="Z807" s="211"/>
      <c r="AC807" s="211"/>
      <c r="AF807" s="211"/>
    </row>
    <row r="808" ht="14.25" customHeight="1">
      <c r="E808" s="211"/>
      <c r="H808" s="211"/>
      <c r="K808" s="211"/>
      <c r="N808" s="211"/>
      <c r="Q808" s="211"/>
      <c r="T808" s="211"/>
      <c r="W808" s="211"/>
      <c r="Z808" s="211"/>
      <c r="AC808" s="211"/>
      <c r="AF808" s="211"/>
    </row>
    <row r="809" ht="14.25" customHeight="1">
      <c r="E809" s="211"/>
      <c r="H809" s="211"/>
      <c r="K809" s="211"/>
      <c r="N809" s="211"/>
      <c r="Q809" s="211"/>
      <c r="T809" s="211"/>
      <c r="W809" s="211"/>
      <c r="Z809" s="211"/>
      <c r="AC809" s="211"/>
      <c r="AF809" s="211"/>
    </row>
    <row r="810" ht="14.25" customHeight="1">
      <c r="E810" s="211"/>
      <c r="H810" s="211"/>
      <c r="K810" s="211"/>
      <c r="N810" s="211"/>
      <c r="Q810" s="211"/>
      <c r="T810" s="211"/>
      <c r="W810" s="211"/>
      <c r="Z810" s="211"/>
      <c r="AC810" s="211"/>
      <c r="AF810" s="211"/>
    </row>
    <row r="811" ht="14.25" customHeight="1">
      <c r="E811" s="211"/>
      <c r="H811" s="211"/>
      <c r="K811" s="211"/>
      <c r="N811" s="211"/>
      <c r="Q811" s="211"/>
      <c r="T811" s="211"/>
      <c r="W811" s="211"/>
      <c r="Z811" s="211"/>
      <c r="AC811" s="211"/>
      <c r="AF811" s="211"/>
    </row>
    <row r="812" ht="14.25" customHeight="1">
      <c r="E812" s="211"/>
      <c r="H812" s="211"/>
      <c r="K812" s="211"/>
      <c r="N812" s="211"/>
      <c r="Q812" s="211"/>
      <c r="T812" s="211"/>
      <c r="W812" s="211"/>
      <c r="Z812" s="211"/>
      <c r="AC812" s="211"/>
      <c r="AF812" s="211"/>
    </row>
    <row r="813" ht="14.25" customHeight="1">
      <c r="E813" s="211"/>
      <c r="H813" s="211"/>
      <c r="K813" s="211"/>
      <c r="N813" s="211"/>
      <c r="Q813" s="211"/>
      <c r="T813" s="211"/>
      <c r="W813" s="211"/>
      <c r="Z813" s="211"/>
      <c r="AC813" s="211"/>
      <c r="AF813" s="211"/>
    </row>
    <row r="814" ht="14.25" customHeight="1">
      <c r="E814" s="211"/>
      <c r="H814" s="211"/>
      <c r="K814" s="211"/>
      <c r="N814" s="211"/>
      <c r="Q814" s="211"/>
      <c r="T814" s="211"/>
      <c r="W814" s="211"/>
      <c r="Z814" s="211"/>
      <c r="AC814" s="211"/>
      <c r="AF814" s="211"/>
    </row>
    <row r="815" ht="14.25" customHeight="1">
      <c r="E815" s="211"/>
      <c r="H815" s="211"/>
      <c r="K815" s="211"/>
      <c r="N815" s="211"/>
      <c r="Q815" s="211"/>
      <c r="T815" s="211"/>
      <c r="W815" s="211"/>
      <c r="Z815" s="211"/>
      <c r="AC815" s="211"/>
      <c r="AF815" s="211"/>
    </row>
    <row r="816" ht="14.25" customHeight="1">
      <c r="E816" s="211"/>
      <c r="H816" s="211"/>
      <c r="K816" s="211"/>
      <c r="N816" s="211"/>
      <c r="Q816" s="211"/>
      <c r="T816" s="211"/>
      <c r="W816" s="211"/>
      <c r="Z816" s="211"/>
      <c r="AC816" s="211"/>
      <c r="AF816" s="211"/>
    </row>
    <row r="817" ht="14.25" customHeight="1">
      <c r="E817" s="211"/>
      <c r="H817" s="211"/>
      <c r="K817" s="211"/>
      <c r="N817" s="211"/>
      <c r="Q817" s="211"/>
      <c r="T817" s="211"/>
      <c r="W817" s="211"/>
      <c r="Z817" s="211"/>
      <c r="AC817" s="211"/>
      <c r="AF817" s="211"/>
    </row>
    <row r="818" ht="14.25" customHeight="1">
      <c r="E818" s="211"/>
      <c r="H818" s="211"/>
      <c r="K818" s="211"/>
      <c r="N818" s="211"/>
      <c r="Q818" s="211"/>
      <c r="T818" s="211"/>
      <c r="W818" s="211"/>
      <c r="Z818" s="211"/>
      <c r="AC818" s="211"/>
      <c r="AF818" s="211"/>
    </row>
    <row r="819" ht="14.25" customHeight="1">
      <c r="E819" s="211"/>
      <c r="H819" s="211"/>
      <c r="K819" s="211"/>
      <c r="N819" s="211"/>
      <c r="Q819" s="211"/>
      <c r="T819" s="211"/>
      <c r="W819" s="211"/>
      <c r="Z819" s="211"/>
      <c r="AC819" s="211"/>
      <c r="AF819" s="211"/>
    </row>
    <row r="820" ht="14.25" customHeight="1">
      <c r="E820" s="211"/>
      <c r="H820" s="211"/>
      <c r="K820" s="211"/>
      <c r="N820" s="211"/>
      <c r="Q820" s="211"/>
      <c r="T820" s="211"/>
      <c r="W820" s="211"/>
      <c r="Z820" s="211"/>
      <c r="AC820" s="211"/>
      <c r="AF820" s="211"/>
    </row>
    <row r="821" ht="14.25" customHeight="1">
      <c r="E821" s="211"/>
      <c r="H821" s="211"/>
      <c r="K821" s="211"/>
      <c r="N821" s="211"/>
      <c r="Q821" s="211"/>
      <c r="T821" s="211"/>
      <c r="W821" s="211"/>
      <c r="Z821" s="211"/>
      <c r="AC821" s="211"/>
      <c r="AF821" s="211"/>
    </row>
    <row r="822" ht="14.25" customHeight="1">
      <c r="E822" s="211"/>
      <c r="H822" s="211"/>
      <c r="K822" s="211"/>
      <c r="N822" s="211"/>
      <c r="Q822" s="211"/>
      <c r="T822" s="211"/>
      <c r="W822" s="211"/>
      <c r="Z822" s="211"/>
      <c r="AC822" s="211"/>
      <c r="AF822" s="211"/>
    </row>
    <row r="823" ht="14.25" customHeight="1">
      <c r="E823" s="211"/>
      <c r="H823" s="211"/>
      <c r="K823" s="211"/>
      <c r="N823" s="211"/>
      <c r="Q823" s="211"/>
      <c r="T823" s="211"/>
      <c r="W823" s="211"/>
      <c r="Z823" s="211"/>
      <c r="AC823" s="211"/>
      <c r="AF823" s="211"/>
    </row>
    <row r="824" ht="14.25" customHeight="1">
      <c r="E824" s="211"/>
      <c r="H824" s="211"/>
      <c r="K824" s="211"/>
      <c r="N824" s="211"/>
      <c r="Q824" s="211"/>
      <c r="T824" s="211"/>
      <c r="W824" s="211"/>
      <c r="Z824" s="211"/>
      <c r="AC824" s="211"/>
      <c r="AF824" s="211"/>
    </row>
    <row r="825" ht="14.25" customHeight="1">
      <c r="E825" s="211"/>
      <c r="H825" s="211"/>
      <c r="K825" s="211"/>
      <c r="N825" s="211"/>
      <c r="Q825" s="211"/>
      <c r="T825" s="211"/>
      <c r="W825" s="211"/>
      <c r="Z825" s="211"/>
      <c r="AC825" s="211"/>
      <c r="AF825" s="211"/>
    </row>
    <row r="826" ht="14.25" customHeight="1">
      <c r="E826" s="211"/>
      <c r="H826" s="211"/>
      <c r="K826" s="211"/>
      <c r="N826" s="211"/>
      <c r="Q826" s="211"/>
      <c r="T826" s="211"/>
      <c r="W826" s="211"/>
      <c r="Z826" s="211"/>
      <c r="AC826" s="211"/>
      <c r="AF826" s="211"/>
    </row>
    <row r="827" ht="14.25" customHeight="1">
      <c r="E827" s="211"/>
      <c r="H827" s="211"/>
      <c r="K827" s="211"/>
      <c r="N827" s="211"/>
      <c r="Q827" s="211"/>
      <c r="T827" s="211"/>
      <c r="W827" s="211"/>
      <c r="Z827" s="211"/>
      <c r="AC827" s="211"/>
      <c r="AF827" s="211"/>
    </row>
    <row r="828" ht="14.25" customHeight="1">
      <c r="E828" s="211"/>
      <c r="H828" s="211"/>
      <c r="K828" s="211"/>
      <c r="N828" s="211"/>
      <c r="Q828" s="211"/>
      <c r="T828" s="211"/>
      <c r="W828" s="211"/>
      <c r="Z828" s="211"/>
      <c r="AC828" s="211"/>
      <c r="AF828" s="211"/>
    </row>
    <row r="829" ht="14.25" customHeight="1">
      <c r="E829" s="211"/>
      <c r="H829" s="211"/>
      <c r="K829" s="211"/>
      <c r="N829" s="211"/>
      <c r="Q829" s="211"/>
      <c r="T829" s="211"/>
      <c r="W829" s="211"/>
      <c r="Z829" s="211"/>
      <c r="AC829" s="211"/>
      <c r="AF829" s="211"/>
    </row>
    <row r="830" ht="14.25" customHeight="1">
      <c r="E830" s="211"/>
      <c r="H830" s="211"/>
      <c r="K830" s="211"/>
      <c r="N830" s="211"/>
      <c r="Q830" s="211"/>
      <c r="T830" s="211"/>
      <c r="W830" s="211"/>
      <c r="Z830" s="211"/>
      <c r="AC830" s="211"/>
      <c r="AF830" s="211"/>
    </row>
    <row r="831" ht="14.25" customHeight="1">
      <c r="E831" s="211"/>
      <c r="H831" s="211"/>
      <c r="K831" s="211"/>
      <c r="N831" s="211"/>
      <c r="Q831" s="211"/>
      <c r="T831" s="211"/>
      <c r="W831" s="211"/>
      <c r="Z831" s="211"/>
      <c r="AC831" s="211"/>
      <c r="AF831" s="211"/>
    </row>
    <row r="832" ht="14.25" customHeight="1">
      <c r="E832" s="211"/>
      <c r="H832" s="211"/>
      <c r="K832" s="211"/>
      <c r="N832" s="211"/>
      <c r="Q832" s="211"/>
      <c r="T832" s="211"/>
      <c r="W832" s="211"/>
      <c r="Z832" s="211"/>
      <c r="AC832" s="211"/>
      <c r="AF832" s="211"/>
    </row>
    <row r="833" ht="14.25" customHeight="1">
      <c r="E833" s="211"/>
      <c r="H833" s="211"/>
      <c r="K833" s="211"/>
      <c r="N833" s="211"/>
      <c r="Q833" s="211"/>
      <c r="T833" s="211"/>
      <c r="W833" s="211"/>
      <c r="Z833" s="211"/>
      <c r="AC833" s="211"/>
      <c r="AF833" s="211"/>
    </row>
    <row r="834" ht="14.25" customHeight="1">
      <c r="E834" s="211"/>
      <c r="H834" s="211"/>
      <c r="K834" s="211"/>
      <c r="N834" s="211"/>
      <c r="Q834" s="211"/>
      <c r="T834" s="211"/>
      <c r="W834" s="211"/>
      <c r="Z834" s="211"/>
      <c r="AC834" s="211"/>
      <c r="AF834" s="211"/>
    </row>
    <row r="835" ht="14.25" customHeight="1">
      <c r="E835" s="211"/>
      <c r="H835" s="211"/>
      <c r="K835" s="211"/>
      <c r="N835" s="211"/>
      <c r="Q835" s="211"/>
      <c r="T835" s="211"/>
      <c r="W835" s="211"/>
      <c r="Z835" s="211"/>
      <c r="AC835" s="211"/>
      <c r="AF835" s="211"/>
    </row>
    <row r="836" ht="14.25" customHeight="1">
      <c r="E836" s="211"/>
      <c r="H836" s="211"/>
      <c r="K836" s="211"/>
      <c r="N836" s="211"/>
      <c r="Q836" s="211"/>
      <c r="T836" s="211"/>
      <c r="W836" s="211"/>
      <c r="Z836" s="211"/>
      <c r="AC836" s="211"/>
      <c r="AF836" s="211"/>
    </row>
    <row r="837" ht="14.25" customHeight="1">
      <c r="E837" s="211"/>
      <c r="H837" s="211"/>
      <c r="K837" s="211"/>
      <c r="N837" s="211"/>
      <c r="Q837" s="211"/>
      <c r="T837" s="211"/>
      <c r="W837" s="211"/>
      <c r="Z837" s="211"/>
      <c r="AC837" s="211"/>
      <c r="AF837" s="211"/>
    </row>
    <row r="838" ht="14.25" customHeight="1">
      <c r="E838" s="211"/>
      <c r="H838" s="211"/>
      <c r="K838" s="211"/>
      <c r="N838" s="211"/>
      <c r="Q838" s="211"/>
      <c r="T838" s="211"/>
      <c r="W838" s="211"/>
      <c r="Z838" s="211"/>
      <c r="AC838" s="211"/>
      <c r="AF838" s="211"/>
    </row>
    <row r="839" ht="14.25" customHeight="1">
      <c r="E839" s="211"/>
      <c r="H839" s="211"/>
      <c r="K839" s="211"/>
      <c r="N839" s="211"/>
      <c r="Q839" s="211"/>
      <c r="T839" s="211"/>
      <c r="W839" s="211"/>
      <c r="Z839" s="211"/>
      <c r="AC839" s="211"/>
      <c r="AF839" s="211"/>
    </row>
    <row r="840" ht="14.25" customHeight="1">
      <c r="E840" s="211"/>
      <c r="H840" s="211"/>
      <c r="K840" s="211"/>
      <c r="N840" s="211"/>
      <c r="Q840" s="211"/>
      <c r="T840" s="211"/>
      <c r="W840" s="211"/>
      <c r="Z840" s="211"/>
      <c r="AC840" s="211"/>
      <c r="AF840" s="211"/>
    </row>
    <row r="841" ht="14.25" customHeight="1">
      <c r="E841" s="211"/>
      <c r="H841" s="211"/>
      <c r="K841" s="211"/>
      <c r="N841" s="211"/>
      <c r="Q841" s="211"/>
      <c r="T841" s="211"/>
      <c r="W841" s="211"/>
      <c r="Z841" s="211"/>
      <c r="AC841" s="211"/>
      <c r="AF841" s="211"/>
    </row>
    <row r="842" ht="14.25" customHeight="1">
      <c r="E842" s="211"/>
      <c r="H842" s="211"/>
      <c r="K842" s="211"/>
      <c r="N842" s="211"/>
      <c r="Q842" s="211"/>
      <c r="T842" s="211"/>
      <c r="W842" s="211"/>
      <c r="Z842" s="211"/>
      <c r="AC842" s="211"/>
      <c r="AF842" s="211"/>
    </row>
    <row r="843" ht="14.25" customHeight="1">
      <c r="E843" s="211"/>
      <c r="H843" s="211"/>
      <c r="K843" s="211"/>
      <c r="N843" s="211"/>
      <c r="Q843" s="211"/>
      <c r="T843" s="211"/>
      <c r="W843" s="211"/>
      <c r="Z843" s="211"/>
      <c r="AC843" s="211"/>
      <c r="AF843" s="211"/>
    </row>
    <row r="844" ht="14.25" customHeight="1">
      <c r="E844" s="211"/>
      <c r="H844" s="211"/>
      <c r="K844" s="211"/>
      <c r="N844" s="211"/>
      <c r="Q844" s="211"/>
      <c r="T844" s="211"/>
      <c r="W844" s="211"/>
      <c r="Z844" s="211"/>
      <c r="AC844" s="211"/>
      <c r="AF844" s="211"/>
    </row>
    <row r="845" ht="14.25" customHeight="1">
      <c r="E845" s="211"/>
      <c r="H845" s="211"/>
      <c r="K845" s="211"/>
      <c r="N845" s="211"/>
      <c r="Q845" s="211"/>
      <c r="T845" s="211"/>
      <c r="W845" s="211"/>
      <c r="Z845" s="211"/>
      <c r="AC845" s="211"/>
      <c r="AF845" s="211"/>
    </row>
    <row r="846" ht="14.25" customHeight="1">
      <c r="E846" s="211"/>
      <c r="H846" s="211"/>
      <c r="K846" s="211"/>
      <c r="N846" s="211"/>
      <c r="Q846" s="211"/>
      <c r="T846" s="211"/>
      <c r="W846" s="211"/>
      <c r="Z846" s="211"/>
      <c r="AC846" s="211"/>
      <c r="AF846" s="211"/>
    </row>
    <row r="847" ht="14.25" customHeight="1">
      <c r="E847" s="211"/>
      <c r="H847" s="211"/>
      <c r="K847" s="211"/>
      <c r="N847" s="211"/>
      <c r="Q847" s="211"/>
      <c r="T847" s="211"/>
      <c r="W847" s="211"/>
      <c r="Z847" s="211"/>
      <c r="AC847" s="211"/>
      <c r="AF847" s="211"/>
    </row>
    <row r="848" ht="14.25" customHeight="1">
      <c r="E848" s="211"/>
      <c r="H848" s="211"/>
      <c r="K848" s="211"/>
      <c r="N848" s="211"/>
      <c r="Q848" s="211"/>
      <c r="T848" s="211"/>
      <c r="W848" s="211"/>
      <c r="Z848" s="211"/>
      <c r="AC848" s="211"/>
      <c r="AF848" s="211"/>
    </row>
    <row r="849" ht="14.25" customHeight="1">
      <c r="E849" s="211"/>
      <c r="H849" s="211"/>
      <c r="K849" s="211"/>
      <c r="N849" s="211"/>
      <c r="Q849" s="211"/>
      <c r="T849" s="211"/>
      <c r="W849" s="211"/>
      <c r="Z849" s="211"/>
      <c r="AC849" s="211"/>
      <c r="AF849" s="211"/>
    </row>
    <row r="850" ht="14.25" customHeight="1">
      <c r="E850" s="211"/>
      <c r="H850" s="211"/>
      <c r="K850" s="211"/>
      <c r="N850" s="211"/>
      <c r="Q850" s="211"/>
      <c r="T850" s="211"/>
      <c r="W850" s="211"/>
      <c r="Z850" s="211"/>
      <c r="AC850" s="211"/>
      <c r="AF850" s="211"/>
    </row>
    <row r="851" ht="14.25" customHeight="1">
      <c r="E851" s="211"/>
      <c r="H851" s="211"/>
      <c r="K851" s="211"/>
      <c r="N851" s="211"/>
      <c r="Q851" s="211"/>
      <c r="T851" s="211"/>
      <c r="W851" s="211"/>
      <c r="Z851" s="211"/>
      <c r="AC851" s="211"/>
      <c r="AF851" s="211"/>
    </row>
    <row r="852" ht="14.25" customHeight="1">
      <c r="E852" s="211"/>
      <c r="H852" s="211"/>
      <c r="K852" s="211"/>
      <c r="N852" s="211"/>
      <c r="Q852" s="211"/>
      <c r="T852" s="211"/>
      <c r="W852" s="211"/>
      <c r="Z852" s="211"/>
      <c r="AC852" s="211"/>
      <c r="AF852" s="211"/>
    </row>
    <row r="853" ht="14.25" customHeight="1">
      <c r="E853" s="211"/>
      <c r="H853" s="211"/>
      <c r="K853" s="211"/>
      <c r="N853" s="211"/>
      <c r="Q853" s="211"/>
      <c r="T853" s="211"/>
      <c r="W853" s="211"/>
      <c r="Z853" s="211"/>
      <c r="AC853" s="211"/>
      <c r="AF853" s="211"/>
    </row>
    <row r="854" ht="14.25" customHeight="1">
      <c r="E854" s="211"/>
      <c r="H854" s="211"/>
      <c r="K854" s="211"/>
      <c r="N854" s="211"/>
      <c r="Q854" s="211"/>
      <c r="T854" s="211"/>
      <c r="W854" s="211"/>
      <c r="Z854" s="211"/>
      <c r="AC854" s="211"/>
      <c r="AF854" s="211"/>
    </row>
    <row r="855" ht="14.25" customHeight="1">
      <c r="E855" s="211"/>
      <c r="H855" s="211"/>
      <c r="K855" s="211"/>
      <c r="N855" s="211"/>
      <c r="Q855" s="211"/>
      <c r="T855" s="211"/>
      <c r="W855" s="211"/>
      <c r="Z855" s="211"/>
      <c r="AC855" s="211"/>
      <c r="AF855" s="211"/>
    </row>
    <row r="856" ht="14.25" customHeight="1">
      <c r="E856" s="211"/>
      <c r="H856" s="211"/>
      <c r="K856" s="211"/>
      <c r="N856" s="211"/>
      <c r="Q856" s="211"/>
      <c r="T856" s="211"/>
      <c r="W856" s="211"/>
      <c r="Z856" s="211"/>
      <c r="AC856" s="211"/>
      <c r="AF856" s="211"/>
    </row>
    <row r="857" ht="14.25" customHeight="1">
      <c r="E857" s="211"/>
      <c r="H857" s="211"/>
      <c r="K857" s="211"/>
      <c r="N857" s="211"/>
      <c r="Q857" s="211"/>
      <c r="T857" s="211"/>
      <c r="W857" s="211"/>
      <c r="Z857" s="211"/>
      <c r="AC857" s="211"/>
      <c r="AF857" s="211"/>
    </row>
    <row r="858" ht="14.25" customHeight="1">
      <c r="E858" s="211"/>
      <c r="H858" s="211"/>
      <c r="K858" s="211"/>
      <c r="N858" s="211"/>
      <c r="Q858" s="211"/>
      <c r="T858" s="211"/>
      <c r="W858" s="211"/>
      <c r="Z858" s="211"/>
      <c r="AC858" s="211"/>
      <c r="AF858" s="211"/>
    </row>
    <row r="859" ht="14.25" customHeight="1">
      <c r="E859" s="211"/>
      <c r="H859" s="211"/>
      <c r="K859" s="211"/>
      <c r="N859" s="211"/>
      <c r="Q859" s="211"/>
      <c r="T859" s="211"/>
      <c r="W859" s="211"/>
      <c r="Z859" s="211"/>
      <c r="AC859" s="211"/>
      <c r="AF859" s="211"/>
    </row>
    <row r="860" ht="14.25" customHeight="1">
      <c r="E860" s="211"/>
      <c r="H860" s="211"/>
      <c r="K860" s="211"/>
      <c r="N860" s="211"/>
      <c r="Q860" s="211"/>
      <c r="T860" s="211"/>
      <c r="W860" s="211"/>
      <c r="Z860" s="211"/>
      <c r="AC860" s="211"/>
      <c r="AF860" s="211"/>
    </row>
    <row r="861" ht="14.25" customHeight="1">
      <c r="E861" s="211"/>
      <c r="H861" s="211"/>
      <c r="K861" s="211"/>
      <c r="N861" s="211"/>
      <c r="Q861" s="211"/>
      <c r="T861" s="211"/>
      <c r="W861" s="211"/>
      <c r="Z861" s="211"/>
      <c r="AC861" s="211"/>
      <c r="AF861" s="211"/>
    </row>
    <row r="862" ht="14.25" customHeight="1">
      <c r="E862" s="211"/>
      <c r="H862" s="211"/>
      <c r="K862" s="211"/>
      <c r="N862" s="211"/>
      <c r="Q862" s="211"/>
      <c r="T862" s="211"/>
      <c r="W862" s="211"/>
      <c r="Z862" s="211"/>
      <c r="AC862" s="211"/>
      <c r="AF862" s="211"/>
    </row>
    <row r="863" ht="14.25" customHeight="1">
      <c r="E863" s="211"/>
      <c r="H863" s="211"/>
      <c r="K863" s="211"/>
      <c r="N863" s="211"/>
      <c r="Q863" s="211"/>
      <c r="T863" s="211"/>
      <c r="W863" s="211"/>
      <c r="Z863" s="211"/>
      <c r="AC863" s="211"/>
      <c r="AF863" s="211"/>
    </row>
    <row r="864" ht="14.25" customHeight="1">
      <c r="E864" s="211"/>
      <c r="H864" s="211"/>
      <c r="K864" s="211"/>
      <c r="N864" s="211"/>
      <c r="Q864" s="211"/>
      <c r="T864" s="211"/>
      <c r="W864" s="211"/>
      <c r="Z864" s="211"/>
      <c r="AC864" s="211"/>
      <c r="AF864" s="211"/>
    </row>
    <row r="865" ht="14.25" customHeight="1">
      <c r="E865" s="211"/>
      <c r="H865" s="211"/>
      <c r="K865" s="211"/>
      <c r="N865" s="211"/>
      <c r="Q865" s="211"/>
      <c r="T865" s="211"/>
      <c r="W865" s="211"/>
      <c r="Z865" s="211"/>
      <c r="AC865" s="211"/>
      <c r="AF865" s="211"/>
    </row>
    <row r="866" ht="14.25" customHeight="1">
      <c r="E866" s="211"/>
      <c r="H866" s="211"/>
      <c r="K866" s="211"/>
      <c r="N866" s="211"/>
      <c r="Q866" s="211"/>
      <c r="T866" s="211"/>
      <c r="W866" s="211"/>
      <c r="Z866" s="211"/>
      <c r="AC866" s="211"/>
      <c r="AF866" s="211"/>
    </row>
    <row r="867" ht="14.25" customHeight="1">
      <c r="E867" s="211"/>
      <c r="H867" s="211"/>
      <c r="K867" s="211"/>
      <c r="N867" s="211"/>
      <c r="Q867" s="211"/>
      <c r="T867" s="211"/>
      <c r="W867" s="211"/>
      <c r="Z867" s="211"/>
      <c r="AC867" s="211"/>
      <c r="AF867" s="211"/>
    </row>
    <row r="868" ht="14.25" customHeight="1">
      <c r="E868" s="211"/>
      <c r="H868" s="211"/>
      <c r="K868" s="211"/>
      <c r="N868" s="211"/>
      <c r="Q868" s="211"/>
      <c r="T868" s="211"/>
      <c r="W868" s="211"/>
      <c r="Z868" s="211"/>
      <c r="AC868" s="211"/>
      <c r="AF868" s="211"/>
    </row>
    <row r="869" ht="14.25" customHeight="1">
      <c r="E869" s="211"/>
      <c r="H869" s="211"/>
      <c r="K869" s="211"/>
      <c r="N869" s="211"/>
      <c r="Q869" s="211"/>
      <c r="T869" s="211"/>
      <c r="W869" s="211"/>
      <c r="Z869" s="211"/>
      <c r="AC869" s="211"/>
      <c r="AF869" s="211"/>
    </row>
    <row r="870" ht="14.25" customHeight="1">
      <c r="E870" s="211"/>
      <c r="H870" s="211"/>
      <c r="K870" s="211"/>
      <c r="N870" s="211"/>
      <c r="Q870" s="211"/>
      <c r="T870" s="211"/>
      <c r="W870" s="211"/>
      <c r="Z870" s="211"/>
      <c r="AC870" s="211"/>
      <c r="AF870" s="211"/>
    </row>
    <row r="871" ht="14.25" customHeight="1">
      <c r="E871" s="211"/>
      <c r="H871" s="211"/>
      <c r="K871" s="211"/>
      <c r="N871" s="211"/>
      <c r="Q871" s="211"/>
      <c r="T871" s="211"/>
      <c r="W871" s="211"/>
      <c r="Z871" s="211"/>
      <c r="AC871" s="211"/>
      <c r="AF871" s="211"/>
    </row>
    <row r="872" ht="14.25" customHeight="1">
      <c r="E872" s="211"/>
      <c r="H872" s="211"/>
      <c r="K872" s="211"/>
      <c r="N872" s="211"/>
      <c r="Q872" s="211"/>
      <c r="T872" s="211"/>
      <c r="W872" s="211"/>
      <c r="Z872" s="211"/>
      <c r="AC872" s="211"/>
      <c r="AF872" s="211"/>
    </row>
    <row r="873" ht="14.25" customHeight="1">
      <c r="E873" s="211"/>
      <c r="H873" s="211"/>
      <c r="K873" s="211"/>
      <c r="N873" s="211"/>
      <c r="Q873" s="211"/>
      <c r="T873" s="211"/>
      <c r="W873" s="211"/>
      <c r="Z873" s="211"/>
      <c r="AC873" s="211"/>
      <c r="AF873" s="211"/>
    </row>
    <row r="874" ht="14.25" customHeight="1">
      <c r="E874" s="211"/>
      <c r="H874" s="211"/>
      <c r="K874" s="211"/>
      <c r="N874" s="211"/>
      <c r="Q874" s="211"/>
      <c r="T874" s="211"/>
      <c r="W874" s="211"/>
      <c r="Z874" s="211"/>
      <c r="AC874" s="211"/>
      <c r="AF874" s="211"/>
    </row>
    <row r="875" ht="14.25" customHeight="1">
      <c r="E875" s="211"/>
      <c r="H875" s="211"/>
      <c r="K875" s="211"/>
      <c r="N875" s="211"/>
      <c r="Q875" s="211"/>
      <c r="T875" s="211"/>
      <c r="W875" s="211"/>
      <c r="Z875" s="211"/>
      <c r="AC875" s="211"/>
      <c r="AF875" s="211"/>
    </row>
    <row r="876" ht="14.25" customHeight="1">
      <c r="E876" s="211"/>
      <c r="H876" s="211"/>
      <c r="K876" s="211"/>
      <c r="N876" s="211"/>
      <c r="Q876" s="211"/>
      <c r="T876" s="211"/>
      <c r="W876" s="211"/>
      <c r="Z876" s="211"/>
      <c r="AC876" s="211"/>
      <c r="AF876" s="211"/>
    </row>
    <row r="877" ht="14.25" customHeight="1">
      <c r="E877" s="211"/>
      <c r="H877" s="211"/>
      <c r="K877" s="211"/>
      <c r="N877" s="211"/>
      <c r="Q877" s="211"/>
      <c r="T877" s="211"/>
      <c r="W877" s="211"/>
      <c r="Z877" s="211"/>
      <c r="AC877" s="211"/>
      <c r="AF877" s="211"/>
    </row>
    <row r="878" ht="14.25" customHeight="1">
      <c r="E878" s="211"/>
      <c r="H878" s="211"/>
      <c r="K878" s="211"/>
      <c r="N878" s="211"/>
      <c r="Q878" s="211"/>
      <c r="T878" s="211"/>
      <c r="W878" s="211"/>
      <c r="Z878" s="211"/>
      <c r="AC878" s="211"/>
      <c r="AF878" s="211"/>
    </row>
    <row r="879" ht="14.25" customHeight="1">
      <c r="E879" s="211"/>
      <c r="H879" s="211"/>
      <c r="K879" s="211"/>
      <c r="N879" s="211"/>
      <c r="Q879" s="211"/>
      <c r="T879" s="211"/>
      <c r="W879" s="211"/>
      <c r="Z879" s="211"/>
      <c r="AC879" s="211"/>
      <c r="AF879" s="211"/>
    </row>
    <row r="880" ht="14.25" customHeight="1">
      <c r="E880" s="211"/>
      <c r="H880" s="211"/>
      <c r="K880" s="211"/>
      <c r="N880" s="211"/>
      <c r="Q880" s="211"/>
      <c r="T880" s="211"/>
      <c r="W880" s="211"/>
      <c r="Z880" s="211"/>
      <c r="AC880" s="211"/>
      <c r="AF880" s="211"/>
    </row>
    <row r="881" ht="14.25" customHeight="1">
      <c r="E881" s="211"/>
      <c r="H881" s="211"/>
      <c r="K881" s="211"/>
      <c r="N881" s="211"/>
      <c r="Q881" s="211"/>
      <c r="T881" s="211"/>
      <c r="W881" s="211"/>
      <c r="Z881" s="211"/>
      <c r="AC881" s="211"/>
      <c r="AF881" s="211"/>
    </row>
    <row r="882" ht="14.25" customHeight="1">
      <c r="E882" s="211"/>
      <c r="H882" s="211"/>
      <c r="K882" s="211"/>
      <c r="N882" s="211"/>
      <c r="Q882" s="211"/>
      <c r="T882" s="211"/>
      <c r="W882" s="211"/>
      <c r="Z882" s="211"/>
      <c r="AC882" s="211"/>
      <c r="AF882" s="211"/>
    </row>
    <row r="883" ht="14.25" customHeight="1">
      <c r="E883" s="211"/>
      <c r="H883" s="211"/>
      <c r="K883" s="211"/>
      <c r="N883" s="211"/>
      <c r="Q883" s="211"/>
      <c r="T883" s="211"/>
      <c r="W883" s="211"/>
      <c r="Z883" s="211"/>
      <c r="AC883" s="211"/>
      <c r="AF883" s="211"/>
    </row>
    <row r="884" ht="14.25" customHeight="1">
      <c r="E884" s="211"/>
      <c r="H884" s="211"/>
      <c r="K884" s="211"/>
      <c r="N884" s="211"/>
      <c r="Q884" s="211"/>
      <c r="T884" s="211"/>
      <c r="W884" s="211"/>
      <c r="Z884" s="211"/>
      <c r="AC884" s="211"/>
      <c r="AF884" s="211"/>
    </row>
    <row r="885" ht="14.25" customHeight="1">
      <c r="E885" s="211"/>
      <c r="H885" s="211"/>
      <c r="K885" s="211"/>
      <c r="N885" s="211"/>
      <c r="Q885" s="211"/>
      <c r="T885" s="211"/>
      <c r="W885" s="211"/>
      <c r="Z885" s="211"/>
      <c r="AC885" s="211"/>
      <c r="AF885" s="211"/>
    </row>
    <row r="886" ht="14.25" customHeight="1">
      <c r="E886" s="211"/>
      <c r="H886" s="211"/>
      <c r="K886" s="211"/>
      <c r="N886" s="211"/>
      <c r="Q886" s="211"/>
      <c r="T886" s="211"/>
      <c r="W886" s="211"/>
      <c r="Z886" s="211"/>
      <c r="AC886" s="211"/>
      <c r="AF886" s="211"/>
    </row>
    <row r="887" ht="14.25" customHeight="1">
      <c r="E887" s="211"/>
      <c r="H887" s="211"/>
      <c r="K887" s="211"/>
      <c r="N887" s="211"/>
      <c r="Q887" s="211"/>
      <c r="T887" s="211"/>
      <c r="W887" s="211"/>
      <c r="Z887" s="211"/>
      <c r="AC887" s="211"/>
      <c r="AF887" s="211"/>
    </row>
    <row r="888" ht="14.25" customHeight="1">
      <c r="E888" s="211"/>
      <c r="H888" s="211"/>
      <c r="K888" s="211"/>
      <c r="N888" s="211"/>
      <c r="Q888" s="211"/>
      <c r="T888" s="211"/>
      <c r="W888" s="211"/>
      <c r="Z888" s="211"/>
      <c r="AC888" s="211"/>
      <c r="AF888" s="211"/>
    </row>
    <row r="889" ht="14.25" customHeight="1">
      <c r="E889" s="211"/>
      <c r="H889" s="211"/>
      <c r="K889" s="211"/>
      <c r="N889" s="211"/>
      <c r="Q889" s="211"/>
      <c r="T889" s="211"/>
      <c r="W889" s="211"/>
      <c r="Z889" s="211"/>
      <c r="AC889" s="211"/>
      <c r="AF889" s="211"/>
    </row>
    <row r="890" ht="14.25" customHeight="1">
      <c r="E890" s="211"/>
      <c r="H890" s="211"/>
      <c r="K890" s="211"/>
      <c r="N890" s="211"/>
      <c r="Q890" s="211"/>
      <c r="T890" s="211"/>
      <c r="W890" s="211"/>
      <c r="Z890" s="211"/>
      <c r="AC890" s="211"/>
      <c r="AF890" s="211"/>
    </row>
    <row r="891" ht="14.25" customHeight="1">
      <c r="E891" s="211"/>
      <c r="H891" s="211"/>
      <c r="K891" s="211"/>
      <c r="N891" s="211"/>
      <c r="Q891" s="211"/>
      <c r="T891" s="211"/>
      <c r="W891" s="211"/>
      <c r="Z891" s="211"/>
      <c r="AC891" s="211"/>
      <c r="AF891" s="211"/>
    </row>
    <row r="892" ht="14.25" customHeight="1">
      <c r="E892" s="211"/>
      <c r="H892" s="211"/>
      <c r="K892" s="211"/>
      <c r="N892" s="211"/>
      <c r="Q892" s="211"/>
      <c r="T892" s="211"/>
      <c r="W892" s="211"/>
      <c r="Z892" s="211"/>
      <c r="AC892" s="211"/>
      <c r="AF892" s="211"/>
    </row>
    <row r="893" ht="14.25" customHeight="1">
      <c r="E893" s="211"/>
      <c r="H893" s="211"/>
      <c r="K893" s="211"/>
      <c r="N893" s="211"/>
      <c r="Q893" s="211"/>
      <c r="T893" s="211"/>
      <c r="W893" s="211"/>
      <c r="Z893" s="211"/>
      <c r="AC893" s="211"/>
      <c r="AF893" s="211"/>
    </row>
    <row r="894" ht="14.25" customHeight="1">
      <c r="E894" s="211"/>
      <c r="H894" s="211"/>
      <c r="K894" s="211"/>
      <c r="N894" s="211"/>
      <c r="Q894" s="211"/>
      <c r="T894" s="211"/>
      <c r="W894" s="211"/>
      <c r="Z894" s="211"/>
      <c r="AC894" s="211"/>
      <c r="AF894" s="211"/>
    </row>
    <row r="895" ht="14.25" customHeight="1">
      <c r="E895" s="211"/>
      <c r="H895" s="211"/>
      <c r="K895" s="211"/>
      <c r="N895" s="211"/>
      <c r="Q895" s="211"/>
      <c r="T895" s="211"/>
      <c r="W895" s="211"/>
      <c r="Z895" s="211"/>
      <c r="AC895" s="211"/>
      <c r="AF895" s="211"/>
    </row>
    <row r="896" ht="14.25" customHeight="1">
      <c r="E896" s="211"/>
      <c r="H896" s="211"/>
      <c r="K896" s="211"/>
      <c r="N896" s="211"/>
      <c r="Q896" s="211"/>
      <c r="T896" s="211"/>
      <c r="W896" s="211"/>
      <c r="Z896" s="211"/>
      <c r="AC896" s="211"/>
      <c r="AF896" s="211"/>
    </row>
    <row r="897" ht="14.25" customHeight="1">
      <c r="E897" s="211"/>
      <c r="H897" s="211"/>
      <c r="K897" s="211"/>
      <c r="N897" s="211"/>
      <c r="Q897" s="211"/>
      <c r="T897" s="211"/>
      <c r="W897" s="211"/>
      <c r="Z897" s="211"/>
      <c r="AC897" s="211"/>
      <c r="AF897" s="211"/>
    </row>
    <row r="898" ht="14.25" customHeight="1">
      <c r="E898" s="211"/>
      <c r="H898" s="211"/>
      <c r="K898" s="211"/>
      <c r="N898" s="211"/>
      <c r="Q898" s="211"/>
      <c r="T898" s="211"/>
      <c r="W898" s="211"/>
      <c r="Z898" s="211"/>
      <c r="AC898" s="211"/>
      <c r="AF898" s="211"/>
    </row>
    <row r="899" ht="14.25" customHeight="1">
      <c r="E899" s="211"/>
      <c r="H899" s="211"/>
      <c r="K899" s="211"/>
      <c r="N899" s="211"/>
      <c r="Q899" s="211"/>
      <c r="T899" s="211"/>
      <c r="W899" s="211"/>
      <c r="Z899" s="211"/>
      <c r="AC899" s="211"/>
      <c r="AF899" s="211"/>
    </row>
    <row r="900" ht="14.25" customHeight="1">
      <c r="E900" s="211"/>
      <c r="H900" s="211"/>
      <c r="K900" s="211"/>
      <c r="N900" s="211"/>
      <c r="Q900" s="211"/>
      <c r="T900" s="211"/>
      <c r="W900" s="211"/>
      <c r="Z900" s="211"/>
      <c r="AC900" s="211"/>
      <c r="AF900" s="211"/>
    </row>
    <row r="901" ht="14.25" customHeight="1">
      <c r="E901" s="211"/>
      <c r="H901" s="211"/>
      <c r="K901" s="211"/>
      <c r="N901" s="211"/>
      <c r="Q901" s="211"/>
      <c r="T901" s="211"/>
      <c r="W901" s="211"/>
      <c r="Z901" s="211"/>
      <c r="AC901" s="211"/>
      <c r="AF901" s="211"/>
    </row>
    <row r="902" ht="14.25" customHeight="1">
      <c r="E902" s="211"/>
      <c r="H902" s="211"/>
      <c r="K902" s="211"/>
      <c r="N902" s="211"/>
      <c r="Q902" s="211"/>
      <c r="T902" s="211"/>
      <c r="W902" s="211"/>
      <c r="Z902" s="211"/>
      <c r="AC902" s="211"/>
      <c r="AF902" s="211"/>
    </row>
    <row r="903" ht="14.25" customHeight="1">
      <c r="E903" s="211"/>
      <c r="H903" s="211"/>
      <c r="K903" s="211"/>
      <c r="N903" s="211"/>
      <c r="Q903" s="211"/>
      <c r="T903" s="211"/>
      <c r="W903" s="211"/>
      <c r="Z903" s="211"/>
      <c r="AC903" s="211"/>
      <c r="AF903" s="211"/>
    </row>
    <row r="904" ht="14.25" customHeight="1">
      <c r="E904" s="211"/>
      <c r="H904" s="211"/>
      <c r="K904" s="211"/>
      <c r="N904" s="211"/>
      <c r="Q904" s="211"/>
      <c r="T904" s="211"/>
      <c r="W904" s="211"/>
      <c r="Z904" s="211"/>
      <c r="AC904" s="211"/>
      <c r="AF904" s="211"/>
    </row>
    <row r="905" ht="14.25" customHeight="1">
      <c r="E905" s="211"/>
      <c r="H905" s="211"/>
      <c r="K905" s="211"/>
      <c r="N905" s="211"/>
      <c r="Q905" s="211"/>
      <c r="T905" s="211"/>
      <c r="W905" s="211"/>
      <c r="Z905" s="211"/>
      <c r="AC905" s="211"/>
      <c r="AF905" s="211"/>
    </row>
    <row r="906" ht="14.25" customHeight="1">
      <c r="E906" s="211"/>
      <c r="H906" s="211"/>
      <c r="K906" s="211"/>
      <c r="N906" s="211"/>
      <c r="Q906" s="211"/>
      <c r="T906" s="211"/>
      <c r="W906" s="211"/>
      <c r="Z906" s="211"/>
      <c r="AC906" s="211"/>
      <c r="AF906" s="211"/>
    </row>
    <row r="907" ht="14.25" customHeight="1">
      <c r="E907" s="211"/>
      <c r="H907" s="211"/>
      <c r="K907" s="211"/>
      <c r="N907" s="211"/>
      <c r="Q907" s="211"/>
      <c r="T907" s="211"/>
      <c r="W907" s="211"/>
      <c r="Z907" s="211"/>
      <c r="AC907" s="211"/>
      <c r="AF907" s="211"/>
    </row>
    <row r="908" ht="14.25" customHeight="1">
      <c r="E908" s="211"/>
      <c r="H908" s="211"/>
      <c r="K908" s="211"/>
      <c r="N908" s="211"/>
      <c r="Q908" s="211"/>
      <c r="T908" s="211"/>
      <c r="W908" s="211"/>
      <c r="Z908" s="211"/>
      <c r="AC908" s="211"/>
      <c r="AF908" s="211"/>
    </row>
    <row r="909" ht="14.25" customHeight="1">
      <c r="E909" s="211"/>
      <c r="H909" s="211"/>
      <c r="K909" s="211"/>
      <c r="N909" s="211"/>
      <c r="Q909" s="211"/>
      <c r="T909" s="211"/>
      <c r="W909" s="211"/>
      <c r="Z909" s="211"/>
      <c r="AC909" s="211"/>
      <c r="AF909" s="211"/>
    </row>
    <row r="910" ht="14.25" customHeight="1">
      <c r="E910" s="211"/>
      <c r="H910" s="211"/>
      <c r="K910" s="211"/>
      <c r="N910" s="211"/>
      <c r="Q910" s="211"/>
      <c r="T910" s="211"/>
      <c r="W910" s="211"/>
      <c r="Z910" s="211"/>
      <c r="AC910" s="211"/>
      <c r="AF910" s="211"/>
    </row>
    <row r="911" ht="14.25" customHeight="1">
      <c r="E911" s="211"/>
      <c r="H911" s="211"/>
      <c r="K911" s="211"/>
      <c r="N911" s="211"/>
      <c r="Q911" s="211"/>
      <c r="T911" s="211"/>
      <c r="W911" s="211"/>
      <c r="Z911" s="211"/>
      <c r="AC911" s="211"/>
      <c r="AF911" s="211"/>
    </row>
    <row r="912" ht="14.25" customHeight="1">
      <c r="E912" s="211"/>
      <c r="H912" s="211"/>
      <c r="K912" s="211"/>
      <c r="N912" s="211"/>
      <c r="Q912" s="211"/>
      <c r="T912" s="211"/>
      <c r="W912" s="211"/>
      <c r="Z912" s="211"/>
      <c r="AC912" s="211"/>
      <c r="AF912" s="211"/>
    </row>
    <row r="913" ht="14.25" customHeight="1">
      <c r="E913" s="211"/>
      <c r="H913" s="211"/>
      <c r="K913" s="211"/>
      <c r="N913" s="211"/>
      <c r="Q913" s="211"/>
      <c r="T913" s="211"/>
      <c r="W913" s="211"/>
      <c r="Z913" s="211"/>
      <c r="AC913" s="211"/>
      <c r="AF913" s="211"/>
    </row>
    <row r="914" ht="14.25" customHeight="1">
      <c r="E914" s="211"/>
      <c r="H914" s="211"/>
      <c r="K914" s="211"/>
      <c r="N914" s="211"/>
      <c r="Q914" s="211"/>
      <c r="T914" s="211"/>
      <c r="W914" s="211"/>
      <c r="Z914" s="211"/>
      <c r="AC914" s="211"/>
      <c r="AF914" s="211"/>
    </row>
    <row r="915" ht="14.25" customHeight="1">
      <c r="E915" s="211"/>
      <c r="H915" s="211"/>
      <c r="K915" s="211"/>
      <c r="N915" s="211"/>
      <c r="Q915" s="211"/>
      <c r="T915" s="211"/>
      <c r="W915" s="211"/>
      <c r="Z915" s="211"/>
      <c r="AC915" s="211"/>
      <c r="AF915" s="211"/>
    </row>
    <row r="916" ht="14.25" customHeight="1">
      <c r="E916" s="211"/>
      <c r="H916" s="211"/>
      <c r="K916" s="211"/>
      <c r="N916" s="211"/>
      <c r="Q916" s="211"/>
      <c r="T916" s="211"/>
      <c r="W916" s="211"/>
      <c r="Z916" s="211"/>
      <c r="AC916" s="211"/>
      <c r="AF916" s="211"/>
    </row>
    <row r="917" ht="14.25" customHeight="1">
      <c r="E917" s="211"/>
      <c r="H917" s="211"/>
      <c r="K917" s="211"/>
      <c r="N917" s="211"/>
      <c r="Q917" s="211"/>
      <c r="T917" s="211"/>
      <c r="W917" s="211"/>
      <c r="Z917" s="211"/>
      <c r="AC917" s="211"/>
      <c r="AF917" s="211"/>
    </row>
    <row r="918" ht="14.25" customHeight="1">
      <c r="E918" s="211"/>
      <c r="H918" s="211"/>
      <c r="K918" s="211"/>
      <c r="N918" s="211"/>
      <c r="Q918" s="211"/>
      <c r="T918" s="211"/>
      <c r="W918" s="211"/>
      <c r="Z918" s="211"/>
      <c r="AC918" s="211"/>
      <c r="AF918" s="211"/>
    </row>
    <row r="919" ht="14.25" customHeight="1">
      <c r="E919" s="211"/>
      <c r="H919" s="211"/>
      <c r="K919" s="211"/>
      <c r="N919" s="211"/>
      <c r="Q919" s="211"/>
      <c r="T919" s="211"/>
      <c r="W919" s="211"/>
      <c r="Z919" s="211"/>
      <c r="AC919" s="211"/>
      <c r="AF919" s="211"/>
    </row>
    <row r="920" ht="14.25" customHeight="1">
      <c r="E920" s="211"/>
      <c r="H920" s="211"/>
      <c r="K920" s="211"/>
      <c r="N920" s="211"/>
      <c r="Q920" s="211"/>
      <c r="T920" s="211"/>
      <c r="W920" s="211"/>
      <c r="Z920" s="211"/>
      <c r="AC920" s="211"/>
      <c r="AF920" s="211"/>
    </row>
    <row r="921" ht="14.25" customHeight="1">
      <c r="E921" s="211"/>
      <c r="H921" s="211"/>
      <c r="K921" s="211"/>
      <c r="N921" s="211"/>
      <c r="Q921" s="211"/>
      <c r="T921" s="211"/>
      <c r="W921" s="211"/>
      <c r="Z921" s="211"/>
      <c r="AC921" s="211"/>
      <c r="AF921" s="211"/>
    </row>
    <row r="922" ht="14.25" customHeight="1">
      <c r="E922" s="211"/>
      <c r="H922" s="211"/>
      <c r="K922" s="211"/>
      <c r="N922" s="211"/>
      <c r="Q922" s="211"/>
      <c r="T922" s="211"/>
      <c r="W922" s="211"/>
      <c r="Z922" s="211"/>
      <c r="AC922" s="211"/>
      <c r="AF922" s="211"/>
    </row>
    <row r="923" ht="14.25" customHeight="1">
      <c r="E923" s="211"/>
      <c r="H923" s="211"/>
      <c r="K923" s="211"/>
      <c r="N923" s="211"/>
      <c r="Q923" s="211"/>
      <c r="T923" s="211"/>
      <c r="W923" s="211"/>
      <c r="Z923" s="211"/>
      <c r="AC923" s="211"/>
      <c r="AF923" s="211"/>
    </row>
    <row r="924" ht="14.25" customHeight="1">
      <c r="E924" s="211"/>
      <c r="H924" s="211"/>
      <c r="K924" s="211"/>
      <c r="N924" s="211"/>
      <c r="Q924" s="211"/>
      <c r="T924" s="211"/>
      <c r="W924" s="211"/>
      <c r="Z924" s="211"/>
      <c r="AC924" s="211"/>
      <c r="AF924" s="211"/>
    </row>
    <row r="925" ht="14.25" customHeight="1">
      <c r="E925" s="211"/>
      <c r="H925" s="211"/>
      <c r="K925" s="211"/>
      <c r="N925" s="211"/>
      <c r="Q925" s="211"/>
      <c r="T925" s="211"/>
      <c r="W925" s="211"/>
      <c r="Z925" s="211"/>
      <c r="AC925" s="211"/>
      <c r="AF925" s="211"/>
    </row>
    <row r="926" ht="14.25" customHeight="1">
      <c r="E926" s="211"/>
      <c r="H926" s="211"/>
      <c r="K926" s="211"/>
      <c r="N926" s="211"/>
      <c r="Q926" s="211"/>
      <c r="T926" s="211"/>
      <c r="W926" s="211"/>
      <c r="Z926" s="211"/>
      <c r="AC926" s="211"/>
      <c r="AF926" s="211"/>
    </row>
    <row r="927" ht="14.25" customHeight="1">
      <c r="E927" s="211"/>
      <c r="H927" s="211"/>
      <c r="K927" s="211"/>
      <c r="N927" s="211"/>
      <c r="Q927" s="211"/>
      <c r="T927" s="211"/>
      <c r="W927" s="211"/>
      <c r="Z927" s="211"/>
      <c r="AC927" s="211"/>
      <c r="AF927" s="211"/>
    </row>
    <row r="928" ht="14.25" customHeight="1">
      <c r="E928" s="211"/>
      <c r="H928" s="211"/>
      <c r="K928" s="211"/>
      <c r="N928" s="211"/>
      <c r="Q928" s="211"/>
      <c r="T928" s="211"/>
      <c r="W928" s="211"/>
      <c r="Z928" s="211"/>
      <c r="AC928" s="211"/>
      <c r="AF928" s="211"/>
    </row>
    <row r="929" ht="14.25" customHeight="1">
      <c r="E929" s="211"/>
      <c r="H929" s="211"/>
      <c r="K929" s="211"/>
      <c r="N929" s="211"/>
      <c r="Q929" s="211"/>
      <c r="T929" s="211"/>
      <c r="W929" s="211"/>
      <c r="Z929" s="211"/>
      <c r="AC929" s="211"/>
      <c r="AF929" s="211"/>
    </row>
    <row r="930" ht="14.25" customHeight="1">
      <c r="E930" s="211"/>
      <c r="H930" s="211"/>
      <c r="K930" s="211"/>
      <c r="N930" s="211"/>
      <c r="Q930" s="211"/>
      <c r="T930" s="211"/>
      <c r="W930" s="211"/>
      <c r="Z930" s="211"/>
      <c r="AC930" s="211"/>
      <c r="AF930" s="211"/>
    </row>
    <row r="931" ht="14.25" customHeight="1">
      <c r="E931" s="211"/>
      <c r="H931" s="211"/>
      <c r="K931" s="211"/>
      <c r="N931" s="211"/>
      <c r="Q931" s="211"/>
      <c r="T931" s="211"/>
      <c r="W931" s="211"/>
      <c r="Z931" s="211"/>
      <c r="AC931" s="211"/>
      <c r="AF931" s="211"/>
    </row>
    <row r="932" ht="14.25" customHeight="1">
      <c r="E932" s="211"/>
      <c r="H932" s="211"/>
      <c r="K932" s="211"/>
      <c r="N932" s="211"/>
      <c r="Q932" s="211"/>
      <c r="T932" s="211"/>
      <c r="W932" s="211"/>
      <c r="Z932" s="211"/>
      <c r="AC932" s="211"/>
      <c r="AF932" s="211"/>
    </row>
    <row r="933" ht="14.25" customHeight="1">
      <c r="E933" s="211"/>
      <c r="H933" s="211"/>
      <c r="K933" s="211"/>
      <c r="N933" s="211"/>
      <c r="Q933" s="211"/>
      <c r="T933" s="211"/>
      <c r="W933" s="211"/>
      <c r="Z933" s="211"/>
      <c r="AC933" s="211"/>
      <c r="AF933" s="211"/>
    </row>
    <row r="934" ht="14.25" customHeight="1">
      <c r="E934" s="211"/>
      <c r="H934" s="211"/>
      <c r="K934" s="211"/>
      <c r="N934" s="211"/>
      <c r="Q934" s="211"/>
      <c r="T934" s="211"/>
      <c r="W934" s="211"/>
      <c r="Z934" s="211"/>
      <c r="AC934" s="211"/>
      <c r="AF934" s="211"/>
    </row>
    <row r="935" ht="14.25" customHeight="1">
      <c r="E935" s="211"/>
      <c r="H935" s="211"/>
      <c r="K935" s="211"/>
      <c r="N935" s="211"/>
      <c r="Q935" s="211"/>
      <c r="T935" s="211"/>
      <c r="W935" s="211"/>
      <c r="Z935" s="211"/>
      <c r="AC935" s="211"/>
      <c r="AF935" s="211"/>
    </row>
    <row r="936" ht="14.25" customHeight="1">
      <c r="E936" s="211"/>
      <c r="H936" s="211"/>
      <c r="K936" s="211"/>
      <c r="N936" s="211"/>
      <c r="Q936" s="211"/>
      <c r="T936" s="211"/>
      <c r="W936" s="211"/>
      <c r="Z936" s="211"/>
      <c r="AC936" s="211"/>
      <c r="AF936" s="211"/>
    </row>
    <row r="937" ht="14.25" customHeight="1">
      <c r="E937" s="211"/>
      <c r="H937" s="211"/>
      <c r="K937" s="211"/>
      <c r="N937" s="211"/>
      <c r="Q937" s="211"/>
      <c r="T937" s="211"/>
      <c r="W937" s="211"/>
      <c r="Z937" s="211"/>
      <c r="AC937" s="211"/>
      <c r="AF937" s="211"/>
    </row>
    <row r="938" ht="14.25" customHeight="1">
      <c r="E938" s="211"/>
      <c r="H938" s="211"/>
      <c r="K938" s="211"/>
      <c r="N938" s="211"/>
      <c r="Q938" s="211"/>
      <c r="T938" s="211"/>
      <c r="W938" s="211"/>
      <c r="Z938" s="211"/>
      <c r="AC938" s="211"/>
      <c r="AF938" s="211"/>
    </row>
    <row r="939" ht="14.25" customHeight="1">
      <c r="E939" s="211"/>
      <c r="H939" s="211"/>
      <c r="K939" s="211"/>
      <c r="N939" s="211"/>
      <c r="Q939" s="211"/>
      <c r="T939" s="211"/>
      <c r="W939" s="211"/>
      <c r="Z939" s="211"/>
      <c r="AC939" s="211"/>
      <c r="AF939" s="211"/>
    </row>
    <row r="940" ht="14.25" customHeight="1">
      <c r="E940" s="211"/>
      <c r="H940" s="211"/>
      <c r="K940" s="211"/>
      <c r="N940" s="211"/>
      <c r="Q940" s="211"/>
      <c r="T940" s="211"/>
      <c r="W940" s="211"/>
      <c r="Z940" s="211"/>
      <c r="AC940" s="211"/>
      <c r="AF940" s="211"/>
    </row>
    <row r="941" ht="14.25" customHeight="1">
      <c r="E941" s="211"/>
      <c r="H941" s="211"/>
      <c r="K941" s="211"/>
      <c r="N941" s="211"/>
      <c r="Q941" s="211"/>
      <c r="T941" s="211"/>
      <c r="W941" s="211"/>
      <c r="Z941" s="211"/>
      <c r="AC941" s="211"/>
      <c r="AF941" s="211"/>
    </row>
    <row r="942" ht="14.25" customHeight="1">
      <c r="E942" s="211"/>
      <c r="H942" s="211"/>
      <c r="K942" s="211"/>
      <c r="N942" s="211"/>
      <c r="Q942" s="211"/>
      <c r="T942" s="211"/>
      <c r="W942" s="211"/>
      <c r="Z942" s="211"/>
      <c r="AC942" s="211"/>
      <c r="AF942" s="211"/>
    </row>
    <row r="943" ht="14.25" customHeight="1">
      <c r="E943" s="211"/>
      <c r="H943" s="211"/>
      <c r="K943" s="211"/>
      <c r="N943" s="211"/>
      <c r="Q943" s="211"/>
      <c r="T943" s="211"/>
      <c r="W943" s="211"/>
      <c r="Z943" s="211"/>
      <c r="AC943" s="211"/>
      <c r="AF943" s="211"/>
    </row>
    <row r="944" ht="14.25" customHeight="1">
      <c r="E944" s="211"/>
      <c r="H944" s="211"/>
      <c r="K944" s="211"/>
      <c r="N944" s="211"/>
      <c r="Q944" s="211"/>
      <c r="T944" s="211"/>
      <c r="W944" s="211"/>
      <c r="Z944" s="211"/>
      <c r="AC944" s="211"/>
      <c r="AF944" s="211"/>
    </row>
    <row r="945" ht="14.25" customHeight="1">
      <c r="E945" s="211"/>
      <c r="H945" s="211"/>
      <c r="K945" s="211"/>
      <c r="N945" s="211"/>
      <c r="Q945" s="211"/>
      <c r="T945" s="211"/>
      <c r="W945" s="211"/>
      <c r="Z945" s="211"/>
      <c r="AC945" s="211"/>
      <c r="AF945" s="211"/>
    </row>
    <row r="946" ht="14.25" customHeight="1">
      <c r="E946" s="211"/>
      <c r="H946" s="211"/>
      <c r="K946" s="211"/>
      <c r="N946" s="211"/>
      <c r="Q946" s="211"/>
      <c r="T946" s="211"/>
      <c r="W946" s="211"/>
      <c r="Z946" s="211"/>
      <c r="AC946" s="211"/>
      <c r="AF946" s="211"/>
    </row>
    <row r="947" ht="14.25" customHeight="1">
      <c r="E947" s="211"/>
      <c r="H947" s="211"/>
      <c r="K947" s="211"/>
      <c r="N947" s="211"/>
      <c r="Q947" s="211"/>
      <c r="T947" s="211"/>
      <c r="W947" s="211"/>
      <c r="Z947" s="211"/>
      <c r="AC947" s="211"/>
      <c r="AF947" s="211"/>
    </row>
    <row r="948" ht="14.25" customHeight="1">
      <c r="E948" s="211"/>
      <c r="H948" s="211"/>
      <c r="K948" s="211"/>
      <c r="N948" s="211"/>
      <c r="Q948" s="211"/>
      <c r="T948" s="211"/>
      <c r="W948" s="211"/>
      <c r="Z948" s="211"/>
      <c r="AC948" s="211"/>
      <c r="AF948" s="211"/>
    </row>
    <row r="949" ht="14.25" customHeight="1">
      <c r="E949" s="211"/>
      <c r="H949" s="211"/>
      <c r="K949" s="211"/>
      <c r="N949" s="211"/>
      <c r="Q949" s="211"/>
      <c r="T949" s="211"/>
      <c r="W949" s="211"/>
      <c r="Z949" s="211"/>
      <c r="AC949" s="211"/>
      <c r="AF949" s="211"/>
    </row>
    <row r="950" ht="14.25" customHeight="1">
      <c r="E950" s="211"/>
      <c r="H950" s="211"/>
      <c r="K950" s="211"/>
      <c r="N950" s="211"/>
      <c r="Q950" s="211"/>
      <c r="T950" s="211"/>
      <c r="W950" s="211"/>
      <c r="Z950" s="211"/>
      <c r="AC950" s="211"/>
      <c r="AF950" s="211"/>
    </row>
    <row r="951" ht="14.25" customHeight="1">
      <c r="E951" s="211"/>
      <c r="H951" s="211"/>
      <c r="K951" s="211"/>
      <c r="N951" s="211"/>
      <c r="Q951" s="211"/>
      <c r="T951" s="211"/>
      <c r="W951" s="211"/>
      <c r="Z951" s="211"/>
      <c r="AC951" s="211"/>
      <c r="AF951" s="211"/>
    </row>
    <row r="952" ht="14.25" customHeight="1">
      <c r="E952" s="211"/>
      <c r="H952" s="211"/>
      <c r="K952" s="211"/>
      <c r="N952" s="211"/>
      <c r="Q952" s="211"/>
      <c r="T952" s="211"/>
      <c r="W952" s="211"/>
      <c r="Z952" s="211"/>
      <c r="AC952" s="211"/>
      <c r="AF952" s="211"/>
    </row>
    <row r="953" ht="14.25" customHeight="1">
      <c r="E953" s="211"/>
      <c r="H953" s="211"/>
      <c r="K953" s="211"/>
      <c r="N953" s="211"/>
      <c r="Q953" s="211"/>
      <c r="T953" s="211"/>
      <c r="W953" s="211"/>
      <c r="Z953" s="211"/>
      <c r="AC953" s="211"/>
      <c r="AF953" s="211"/>
    </row>
    <row r="954" ht="14.25" customHeight="1">
      <c r="E954" s="211"/>
      <c r="H954" s="211"/>
      <c r="K954" s="211"/>
      <c r="N954" s="211"/>
      <c r="Q954" s="211"/>
      <c r="T954" s="211"/>
      <c r="W954" s="211"/>
      <c r="Z954" s="211"/>
      <c r="AC954" s="211"/>
      <c r="AF954" s="211"/>
    </row>
    <row r="955" ht="14.25" customHeight="1">
      <c r="E955" s="211"/>
      <c r="H955" s="211"/>
      <c r="K955" s="211"/>
      <c r="N955" s="211"/>
      <c r="Q955" s="211"/>
      <c r="T955" s="211"/>
      <c r="W955" s="211"/>
      <c r="Z955" s="211"/>
      <c r="AC955" s="211"/>
      <c r="AF955" s="211"/>
    </row>
    <row r="956" ht="14.25" customHeight="1">
      <c r="E956" s="211"/>
      <c r="H956" s="211"/>
      <c r="K956" s="211"/>
      <c r="N956" s="211"/>
      <c r="Q956" s="211"/>
      <c r="T956" s="211"/>
      <c r="W956" s="211"/>
      <c r="Z956" s="211"/>
      <c r="AC956" s="211"/>
      <c r="AF956" s="211"/>
    </row>
    <row r="957" ht="14.25" customHeight="1">
      <c r="E957" s="211"/>
      <c r="H957" s="211"/>
      <c r="K957" s="211"/>
      <c r="N957" s="211"/>
      <c r="Q957" s="211"/>
      <c r="T957" s="211"/>
      <c r="W957" s="211"/>
      <c r="Z957" s="211"/>
      <c r="AC957" s="211"/>
      <c r="AF957" s="211"/>
    </row>
    <row r="958" ht="14.25" customHeight="1">
      <c r="E958" s="211"/>
      <c r="H958" s="211"/>
      <c r="K958" s="211"/>
      <c r="N958" s="211"/>
      <c r="Q958" s="211"/>
      <c r="T958" s="211"/>
      <c r="W958" s="211"/>
      <c r="Z958" s="211"/>
      <c r="AC958" s="211"/>
      <c r="AF958" s="211"/>
    </row>
    <row r="959" ht="14.25" customHeight="1">
      <c r="E959" s="211"/>
      <c r="H959" s="211"/>
      <c r="K959" s="211"/>
      <c r="N959" s="211"/>
      <c r="Q959" s="211"/>
      <c r="T959" s="211"/>
      <c r="W959" s="211"/>
      <c r="Z959" s="211"/>
      <c r="AC959" s="211"/>
      <c r="AF959" s="211"/>
    </row>
    <row r="960" ht="14.25" customHeight="1">
      <c r="E960" s="211"/>
      <c r="H960" s="211"/>
      <c r="K960" s="211"/>
      <c r="N960" s="211"/>
      <c r="Q960" s="211"/>
      <c r="T960" s="211"/>
      <c r="W960" s="211"/>
      <c r="Z960" s="211"/>
      <c r="AC960" s="211"/>
      <c r="AF960" s="211"/>
    </row>
    <row r="961" ht="14.25" customHeight="1">
      <c r="E961" s="211"/>
      <c r="H961" s="211"/>
      <c r="K961" s="211"/>
      <c r="N961" s="211"/>
      <c r="Q961" s="211"/>
      <c r="T961" s="211"/>
      <c r="W961" s="211"/>
      <c r="Z961" s="211"/>
      <c r="AC961" s="211"/>
      <c r="AF961" s="211"/>
    </row>
    <row r="962" ht="14.25" customHeight="1">
      <c r="E962" s="211"/>
      <c r="H962" s="211"/>
      <c r="K962" s="211"/>
      <c r="N962" s="211"/>
      <c r="Q962" s="211"/>
      <c r="T962" s="211"/>
      <c r="W962" s="211"/>
      <c r="Z962" s="211"/>
      <c r="AC962" s="211"/>
      <c r="AF962" s="211"/>
    </row>
    <row r="963" ht="14.25" customHeight="1">
      <c r="E963" s="211"/>
      <c r="H963" s="211"/>
      <c r="K963" s="211"/>
      <c r="N963" s="211"/>
      <c r="Q963" s="211"/>
      <c r="T963" s="211"/>
      <c r="W963" s="211"/>
      <c r="Z963" s="211"/>
      <c r="AC963" s="211"/>
      <c r="AF963" s="211"/>
    </row>
    <row r="964" ht="14.25" customHeight="1">
      <c r="E964" s="211"/>
      <c r="H964" s="211"/>
      <c r="K964" s="211"/>
      <c r="N964" s="211"/>
      <c r="Q964" s="211"/>
      <c r="T964" s="211"/>
      <c r="W964" s="211"/>
      <c r="Z964" s="211"/>
      <c r="AC964" s="211"/>
      <c r="AF964" s="211"/>
    </row>
    <row r="965" ht="14.25" customHeight="1">
      <c r="E965" s="211"/>
      <c r="H965" s="211"/>
      <c r="K965" s="211"/>
      <c r="N965" s="211"/>
      <c r="Q965" s="211"/>
      <c r="T965" s="211"/>
      <c r="W965" s="211"/>
      <c r="Z965" s="211"/>
      <c r="AC965" s="211"/>
      <c r="AF965" s="211"/>
    </row>
    <row r="966" ht="14.25" customHeight="1">
      <c r="E966" s="211"/>
      <c r="H966" s="211"/>
      <c r="K966" s="211"/>
      <c r="N966" s="211"/>
      <c r="Q966" s="211"/>
      <c r="T966" s="211"/>
      <c r="W966" s="211"/>
      <c r="Z966" s="211"/>
      <c r="AC966" s="211"/>
      <c r="AF966" s="211"/>
    </row>
    <row r="967" ht="14.25" customHeight="1">
      <c r="E967" s="211"/>
      <c r="H967" s="211"/>
      <c r="K967" s="211"/>
      <c r="N967" s="211"/>
      <c r="Q967" s="211"/>
      <c r="T967" s="211"/>
      <c r="W967" s="211"/>
      <c r="Z967" s="211"/>
      <c r="AC967" s="211"/>
      <c r="AF967" s="211"/>
    </row>
    <row r="968" ht="14.25" customHeight="1">
      <c r="E968" s="211"/>
      <c r="H968" s="211"/>
      <c r="K968" s="211"/>
      <c r="N968" s="211"/>
      <c r="Q968" s="211"/>
      <c r="T968" s="211"/>
      <c r="W968" s="211"/>
      <c r="Z968" s="211"/>
      <c r="AC968" s="211"/>
      <c r="AF968" s="211"/>
    </row>
    <row r="969" ht="14.25" customHeight="1">
      <c r="E969" s="211"/>
      <c r="H969" s="211"/>
      <c r="K969" s="211"/>
      <c r="N969" s="211"/>
      <c r="Q969" s="211"/>
      <c r="T969" s="211"/>
      <c r="W969" s="211"/>
      <c r="Z969" s="211"/>
      <c r="AC969" s="211"/>
      <c r="AF969" s="211"/>
    </row>
    <row r="970" ht="14.25" customHeight="1">
      <c r="E970" s="211"/>
      <c r="H970" s="211"/>
      <c r="K970" s="211"/>
      <c r="N970" s="211"/>
      <c r="Q970" s="211"/>
      <c r="T970" s="211"/>
      <c r="W970" s="211"/>
      <c r="Z970" s="211"/>
      <c r="AC970" s="211"/>
      <c r="AF970" s="211"/>
    </row>
    <row r="971" ht="14.25" customHeight="1">
      <c r="E971" s="211"/>
      <c r="H971" s="211"/>
      <c r="K971" s="211"/>
      <c r="N971" s="211"/>
      <c r="Q971" s="211"/>
      <c r="T971" s="211"/>
      <c r="W971" s="211"/>
      <c r="Z971" s="211"/>
      <c r="AC971" s="211"/>
      <c r="AF971" s="211"/>
    </row>
    <row r="972" ht="14.25" customHeight="1">
      <c r="E972" s="211"/>
      <c r="H972" s="211"/>
      <c r="K972" s="211"/>
      <c r="N972" s="211"/>
      <c r="Q972" s="211"/>
      <c r="T972" s="211"/>
      <c r="W972" s="211"/>
      <c r="Z972" s="211"/>
      <c r="AC972" s="211"/>
      <c r="AF972" s="211"/>
    </row>
    <row r="973" ht="14.25" customHeight="1">
      <c r="E973" s="211"/>
      <c r="H973" s="211"/>
      <c r="K973" s="211"/>
      <c r="N973" s="211"/>
      <c r="Q973" s="211"/>
      <c r="T973" s="211"/>
      <c r="W973" s="211"/>
      <c r="Z973" s="211"/>
      <c r="AC973" s="211"/>
      <c r="AF973" s="211"/>
    </row>
    <row r="974" ht="14.25" customHeight="1">
      <c r="E974" s="211"/>
      <c r="H974" s="211"/>
      <c r="K974" s="211"/>
      <c r="N974" s="211"/>
      <c r="Q974" s="211"/>
      <c r="T974" s="211"/>
      <c r="W974" s="211"/>
      <c r="Z974" s="211"/>
      <c r="AC974" s="211"/>
      <c r="AF974" s="211"/>
    </row>
    <row r="975" ht="14.25" customHeight="1">
      <c r="E975" s="211"/>
      <c r="H975" s="211"/>
      <c r="K975" s="211"/>
      <c r="N975" s="211"/>
      <c r="Q975" s="211"/>
      <c r="T975" s="211"/>
      <c r="W975" s="211"/>
      <c r="Z975" s="211"/>
      <c r="AC975" s="211"/>
      <c r="AF975" s="211"/>
    </row>
    <row r="976" ht="14.25" customHeight="1">
      <c r="E976" s="211"/>
      <c r="H976" s="211"/>
      <c r="K976" s="211"/>
      <c r="N976" s="211"/>
      <c r="Q976" s="211"/>
      <c r="T976" s="211"/>
      <c r="W976" s="211"/>
      <c r="Z976" s="211"/>
      <c r="AC976" s="211"/>
      <c r="AF976" s="211"/>
    </row>
    <row r="977" ht="14.25" customHeight="1">
      <c r="E977" s="211"/>
      <c r="H977" s="211"/>
      <c r="K977" s="211"/>
      <c r="N977" s="211"/>
      <c r="Q977" s="211"/>
      <c r="T977" s="211"/>
      <c r="W977" s="211"/>
      <c r="Z977" s="211"/>
      <c r="AC977" s="211"/>
      <c r="AF977" s="211"/>
    </row>
    <row r="978" ht="14.25" customHeight="1">
      <c r="E978" s="211"/>
      <c r="H978" s="211"/>
      <c r="K978" s="211"/>
      <c r="N978" s="211"/>
      <c r="Q978" s="211"/>
      <c r="T978" s="211"/>
      <c r="W978" s="211"/>
      <c r="Z978" s="211"/>
      <c r="AC978" s="211"/>
      <c r="AF978" s="211"/>
    </row>
    <row r="979" ht="14.25" customHeight="1">
      <c r="E979" s="211"/>
      <c r="H979" s="211"/>
      <c r="K979" s="211"/>
      <c r="N979" s="211"/>
      <c r="Q979" s="211"/>
      <c r="T979" s="211"/>
      <c r="W979" s="211"/>
      <c r="Z979" s="211"/>
      <c r="AC979" s="211"/>
      <c r="AF979" s="211"/>
    </row>
    <row r="980" ht="14.25" customHeight="1">
      <c r="E980" s="211"/>
      <c r="H980" s="211"/>
      <c r="K980" s="211"/>
      <c r="N980" s="211"/>
      <c r="Q980" s="211"/>
      <c r="T980" s="211"/>
      <c r="W980" s="211"/>
      <c r="Z980" s="211"/>
      <c r="AC980" s="211"/>
      <c r="AF980" s="211"/>
    </row>
    <row r="981" ht="14.25" customHeight="1">
      <c r="E981" s="211"/>
      <c r="H981" s="211"/>
      <c r="K981" s="211"/>
      <c r="N981" s="211"/>
      <c r="Q981" s="211"/>
      <c r="T981" s="211"/>
      <c r="W981" s="211"/>
      <c r="Z981" s="211"/>
      <c r="AC981" s="211"/>
      <c r="AF981" s="211"/>
    </row>
    <row r="982" ht="14.25" customHeight="1">
      <c r="E982" s="211"/>
      <c r="H982" s="211"/>
      <c r="K982" s="211"/>
      <c r="N982" s="211"/>
      <c r="Q982" s="211"/>
      <c r="T982" s="211"/>
      <c r="W982" s="211"/>
      <c r="Z982" s="211"/>
      <c r="AC982" s="211"/>
      <c r="AF982" s="211"/>
    </row>
    <row r="983" ht="14.25" customHeight="1">
      <c r="E983" s="211"/>
      <c r="H983" s="211"/>
      <c r="K983" s="211"/>
      <c r="N983" s="211"/>
      <c r="Q983" s="211"/>
      <c r="T983" s="211"/>
      <c r="W983" s="211"/>
      <c r="Z983" s="211"/>
      <c r="AC983" s="211"/>
      <c r="AF983" s="211"/>
    </row>
    <row r="984" ht="14.25" customHeight="1">
      <c r="E984" s="211"/>
      <c r="H984" s="211"/>
      <c r="K984" s="211"/>
      <c r="N984" s="211"/>
      <c r="Q984" s="211"/>
      <c r="T984" s="211"/>
      <c r="W984" s="211"/>
      <c r="Z984" s="211"/>
      <c r="AC984" s="211"/>
      <c r="AF984" s="211"/>
    </row>
    <row r="985" ht="14.25" customHeight="1">
      <c r="E985" s="211"/>
      <c r="H985" s="211"/>
      <c r="K985" s="211"/>
      <c r="N985" s="211"/>
      <c r="Q985" s="211"/>
      <c r="T985" s="211"/>
      <c r="W985" s="211"/>
      <c r="Z985" s="211"/>
      <c r="AC985" s="211"/>
      <c r="AF985" s="211"/>
    </row>
    <row r="986" ht="14.25" customHeight="1">
      <c r="E986" s="211"/>
      <c r="H986" s="211"/>
      <c r="K986" s="211"/>
      <c r="N986" s="211"/>
      <c r="Q986" s="211"/>
      <c r="T986" s="211"/>
      <c r="W986" s="211"/>
      <c r="Z986" s="211"/>
      <c r="AC986" s="211"/>
      <c r="AF986" s="211"/>
    </row>
    <row r="987" ht="14.25" customHeight="1">
      <c r="E987" s="211"/>
      <c r="H987" s="211"/>
      <c r="K987" s="211"/>
      <c r="N987" s="211"/>
      <c r="Q987" s="211"/>
      <c r="T987" s="211"/>
      <c r="W987" s="211"/>
      <c r="Z987" s="211"/>
      <c r="AC987" s="211"/>
      <c r="AF987" s="211"/>
    </row>
    <row r="988" ht="14.25" customHeight="1">
      <c r="E988" s="211"/>
      <c r="H988" s="211"/>
      <c r="K988" s="211"/>
      <c r="N988" s="211"/>
      <c r="Q988" s="211"/>
      <c r="T988" s="211"/>
      <c r="W988" s="211"/>
      <c r="Z988" s="211"/>
      <c r="AC988" s="211"/>
      <c r="AF988" s="211"/>
    </row>
    <row r="989" ht="14.25" customHeight="1">
      <c r="E989" s="211"/>
      <c r="H989" s="211"/>
      <c r="K989" s="211"/>
      <c r="N989" s="211"/>
      <c r="Q989" s="211"/>
      <c r="T989" s="211"/>
      <c r="W989" s="211"/>
      <c r="Z989" s="211"/>
      <c r="AC989" s="211"/>
      <c r="AF989" s="211"/>
    </row>
    <row r="990" ht="14.25" customHeight="1">
      <c r="E990" s="211"/>
      <c r="H990" s="211"/>
      <c r="K990" s="211"/>
      <c r="N990" s="211"/>
      <c r="Q990" s="211"/>
      <c r="T990" s="211"/>
      <c r="W990" s="211"/>
      <c r="Z990" s="211"/>
      <c r="AC990" s="211"/>
      <c r="AF990" s="211"/>
    </row>
    <row r="991" ht="14.25" customHeight="1">
      <c r="E991" s="211"/>
      <c r="H991" s="211"/>
      <c r="K991" s="211"/>
      <c r="N991" s="211"/>
      <c r="Q991" s="211"/>
      <c r="T991" s="211"/>
      <c r="W991" s="211"/>
      <c r="Z991" s="211"/>
      <c r="AC991" s="211"/>
      <c r="AF991" s="211"/>
    </row>
    <row r="992" ht="14.25" customHeight="1">
      <c r="E992" s="211"/>
      <c r="H992" s="211"/>
      <c r="K992" s="211"/>
      <c r="N992" s="211"/>
      <c r="Q992" s="211"/>
      <c r="T992" s="211"/>
      <c r="W992" s="211"/>
      <c r="Z992" s="211"/>
      <c r="AC992" s="211"/>
      <c r="AF992" s="211"/>
    </row>
    <row r="993" ht="14.25" customHeight="1">
      <c r="E993" s="211"/>
      <c r="H993" s="211"/>
      <c r="K993" s="211"/>
      <c r="N993" s="211"/>
      <c r="Q993" s="211"/>
      <c r="T993" s="211"/>
      <c r="W993" s="211"/>
      <c r="Z993" s="211"/>
      <c r="AC993" s="211"/>
      <c r="AF993" s="211"/>
    </row>
    <row r="994" ht="14.25" customHeight="1">
      <c r="E994" s="211"/>
      <c r="H994" s="211"/>
      <c r="K994" s="211"/>
      <c r="N994" s="211"/>
      <c r="Q994" s="211"/>
      <c r="T994" s="211"/>
      <c r="W994" s="211"/>
      <c r="Z994" s="211"/>
      <c r="AC994" s="211"/>
      <c r="AF994" s="211"/>
    </row>
    <row r="995" ht="14.25" customHeight="1">
      <c r="E995" s="211"/>
      <c r="H995" s="211"/>
      <c r="K995" s="211"/>
      <c r="N995" s="211"/>
      <c r="Q995" s="211"/>
      <c r="T995" s="211"/>
      <c r="W995" s="211"/>
      <c r="Z995" s="211"/>
      <c r="AC995" s="211"/>
      <c r="AF995" s="211"/>
    </row>
    <row r="996" ht="14.25" customHeight="1">
      <c r="E996" s="211"/>
      <c r="H996" s="211"/>
      <c r="K996" s="211"/>
      <c r="N996" s="211"/>
      <c r="Q996" s="211"/>
      <c r="T996" s="211"/>
      <c r="W996" s="211"/>
      <c r="Z996" s="211"/>
      <c r="AC996" s="211"/>
      <c r="AF996" s="211"/>
    </row>
    <row r="997" ht="14.25" customHeight="1">
      <c r="E997" s="211"/>
      <c r="H997" s="211"/>
      <c r="K997" s="211"/>
      <c r="N997" s="211"/>
      <c r="Q997" s="211"/>
      <c r="T997" s="211"/>
      <c r="W997" s="211"/>
      <c r="Z997" s="211"/>
      <c r="AC997" s="211"/>
      <c r="AF997" s="211"/>
    </row>
    <row r="998" ht="14.25" customHeight="1">
      <c r="E998" s="211"/>
      <c r="H998" s="211"/>
      <c r="K998" s="211"/>
      <c r="N998" s="211"/>
      <c r="Q998" s="211"/>
      <c r="T998" s="211"/>
      <c r="W998" s="211"/>
      <c r="Z998" s="211"/>
      <c r="AC998" s="211"/>
      <c r="AF998" s="211"/>
    </row>
    <row r="999" ht="14.25" customHeight="1">
      <c r="E999" s="211"/>
      <c r="H999" s="211"/>
      <c r="K999" s="211"/>
      <c r="N999" s="211"/>
      <c r="Q999" s="211"/>
      <c r="T999" s="211"/>
      <c r="W999" s="211"/>
      <c r="Z999" s="211"/>
      <c r="AC999" s="211"/>
      <c r="AF999" s="211"/>
    </row>
    <row r="1000" ht="14.25" customHeight="1"/>
    <row r="1001" ht="14.25" customHeight="1"/>
    <row r="1002" ht="14.25" customHeight="1"/>
    <row r="1003" ht="14.25" customHeight="1"/>
  </sheetData>
  <mergeCells count="33">
    <mergeCell ref="AX3:AZ3"/>
    <mergeCell ref="BA3:BC3"/>
    <mergeCell ref="BD3:BF3"/>
    <mergeCell ref="BG3:BI3"/>
    <mergeCell ref="BJ3:BL3"/>
    <mergeCell ref="BM3:BO3"/>
    <mergeCell ref="BP3:BR3"/>
    <mergeCell ref="BS3:BU3"/>
    <mergeCell ref="BV3:BX3"/>
    <mergeCell ref="BY3:CA3"/>
    <mergeCell ref="CB3:CD3"/>
    <mergeCell ref="CE3:CG3"/>
    <mergeCell ref="B2:P2"/>
    <mergeCell ref="Q2:AN2"/>
    <mergeCell ref="AO2:BC2"/>
    <mergeCell ref="BD2:BR2"/>
    <mergeCell ref="BS2:CG2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3.29"/>
    <col customWidth="1" min="2" max="2" width="26.29"/>
    <col customWidth="1" min="3" max="3" width="15.43"/>
    <col customWidth="1" min="4" max="5" width="14.71"/>
    <col customWidth="1" min="6" max="6" width="14.57"/>
    <col customWidth="1" min="7" max="7" width="14.71"/>
    <col customWidth="1" min="8" max="8" width="16.0"/>
    <col customWidth="1" min="9" max="13" width="15.57"/>
    <col customWidth="1" min="14" max="14" width="5.14"/>
    <col customWidth="1" min="15" max="15" width="15.57"/>
    <col customWidth="1" hidden="1" min="16" max="29" width="15.57"/>
    <col customWidth="1" min="30" max="30" width="14.29"/>
    <col customWidth="1" min="31" max="31" width="66.43"/>
    <col customWidth="1" min="32" max="32" width="0.43"/>
    <col customWidth="1" min="33" max="33" width="13.43"/>
  </cols>
  <sheetData>
    <row r="1" ht="14.25" hidden="1" customHeight="1">
      <c r="C1" s="15">
        <v>0.0</v>
      </c>
      <c r="D1" s="15">
        <v>3.0</v>
      </c>
      <c r="E1" s="15">
        <v>6.0</v>
      </c>
      <c r="F1" s="15">
        <v>9.0</v>
      </c>
      <c r="G1" s="15">
        <v>12.0</v>
      </c>
      <c r="H1" s="15">
        <v>15.0</v>
      </c>
      <c r="I1" s="15">
        <v>18.0</v>
      </c>
      <c r="J1" s="15">
        <v>21.0</v>
      </c>
      <c r="K1" s="15">
        <v>24.0</v>
      </c>
      <c r="L1" s="15">
        <v>27.0</v>
      </c>
      <c r="N1" s="15">
        <v>30.0</v>
      </c>
      <c r="P1" s="15">
        <v>33.0</v>
      </c>
      <c r="Q1" s="15">
        <v>36.0</v>
      </c>
      <c r="R1" s="15">
        <v>39.0</v>
      </c>
      <c r="S1" s="15">
        <v>42.0</v>
      </c>
      <c r="T1" s="15">
        <v>45.0</v>
      </c>
      <c r="U1" s="15">
        <v>48.0</v>
      </c>
      <c r="V1" s="15">
        <v>51.0</v>
      </c>
      <c r="W1" s="15">
        <v>54.0</v>
      </c>
      <c r="X1" s="15">
        <v>57.0</v>
      </c>
      <c r="Y1" s="15">
        <v>60.0</v>
      </c>
      <c r="Z1" s="15">
        <v>63.0</v>
      </c>
      <c r="AA1" s="15">
        <v>66.0</v>
      </c>
      <c r="AB1" s="15">
        <v>69.0</v>
      </c>
      <c r="AC1" s="15">
        <v>72.0</v>
      </c>
    </row>
    <row r="2" ht="14.25" customHeight="1"/>
    <row r="3" ht="14.25" customHeight="1">
      <c r="B3" s="212" t="s">
        <v>358</v>
      </c>
      <c r="C3" s="7"/>
      <c r="D3" s="7"/>
      <c r="E3" s="7"/>
      <c r="F3" s="7"/>
      <c r="G3" s="7"/>
      <c r="H3" s="7"/>
      <c r="I3" s="7"/>
      <c r="J3" s="8"/>
      <c r="K3" s="461"/>
      <c r="L3" s="461"/>
      <c r="M3" s="461"/>
      <c r="N3" s="442"/>
      <c r="O3" s="442"/>
      <c r="P3" s="461"/>
      <c r="Q3" s="461"/>
      <c r="R3" s="461" t="s">
        <v>358</v>
      </c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2"/>
      <c r="AE3" s="462"/>
      <c r="AF3" s="462"/>
      <c r="AG3" s="462"/>
    </row>
    <row r="4" ht="14.25" customHeight="1">
      <c r="B4" s="463"/>
      <c r="C4" s="464" t="s">
        <v>9</v>
      </c>
      <c r="D4" s="464">
        <v>1.0</v>
      </c>
      <c r="E4" s="464">
        <v>2.0</v>
      </c>
      <c r="F4" s="464">
        <v>3.0</v>
      </c>
      <c r="G4" s="464">
        <v>4.0</v>
      </c>
      <c r="H4" s="464">
        <v>5.0</v>
      </c>
      <c r="I4" s="464">
        <v>6.0</v>
      </c>
      <c r="J4" s="465">
        <v>7.0</v>
      </c>
      <c r="K4" s="466">
        <v>8.0</v>
      </c>
      <c r="L4" s="467">
        <v>9.0</v>
      </c>
      <c r="M4" s="467">
        <v>10.0</v>
      </c>
      <c r="N4" s="468">
        <v>10.0</v>
      </c>
      <c r="O4" s="468"/>
      <c r="P4" s="469">
        <v>11.0</v>
      </c>
      <c r="Q4" s="464">
        <v>12.0</v>
      </c>
      <c r="R4" s="464">
        <v>13.0</v>
      </c>
      <c r="S4" s="464">
        <v>14.0</v>
      </c>
      <c r="T4" s="464">
        <v>15.0</v>
      </c>
      <c r="U4" s="464">
        <v>16.0</v>
      </c>
      <c r="V4" s="464">
        <v>17.0</v>
      </c>
      <c r="W4" s="464">
        <v>18.0</v>
      </c>
      <c r="X4" s="464">
        <v>19.0</v>
      </c>
      <c r="Y4" s="464">
        <v>20.0</v>
      </c>
      <c r="Z4" s="464">
        <v>21.0</v>
      </c>
      <c r="AA4" s="464">
        <v>22.0</v>
      </c>
      <c r="AB4" s="464">
        <v>23.0</v>
      </c>
      <c r="AC4" s="464">
        <v>24.0</v>
      </c>
    </row>
    <row r="5" ht="14.25" customHeight="1">
      <c r="B5" s="470" t="s">
        <v>359</v>
      </c>
      <c r="C5" s="471" t="str">
        <f>OFFSET('Flujo de caja '!$D$8,0,'Resultados '!C1)</f>
        <v/>
      </c>
      <c r="D5" s="471">
        <f>OFFSET('Flujo de caja '!$D$8,0,'Resultados '!D1)</f>
        <v>12000000</v>
      </c>
      <c r="E5" s="471">
        <f>OFFSET('Flujo de caja '!$D$8,0,'Resultados '!E1)</f>
        <v>12720000</v>
      </c>
      <c r="F5" s="471">
        <f>OFFSET('Flujo de caja '!$D$8,0,'Resultados '!F1)</f>
        <v>7752840</v>
      </c>
      <c r="G5" s="471">
        <f>OFFSET('Flujo de caja '!$D$8,0,'Resultados '!G1)</f>
        <v>16436020.8</v>
      </c>
      <c r="H5" s="471">
        <f>OFFSET('Flujo de caja '!$D$8,0,'Resultados '!H1)</f>
        <v>26133273.07</v>
      </c>
      <c r="I5" s="471">
        <f>OFFSET('Flujo de caja '!$D$8,0,'Resultados '!I1)</f>
        <v>36935025.94</v>
      </c>
      <c r="J5" s="471">
        <f>OFFSET('Flujo de caja '!$D$8,0,'Resultados '!J1)</f>
        <v>48938909.37</v>
      </c>
      <c r="K5" s="472">
        <f>OFFSET('Flujo de caja '!$D$8,0,'Resultados '!K1)</f>
        <v>51875243.94</v>
      </c>
      <c r="L5" s="472">
        <f>'Flujo de caja '!AE8</f>
        <v>54987758.57</v>
      </c>
      <c r="M5" s="472">
        <f>'Flujo de caja '!AH8</f>
        <v>58287024.09</v>
      </c>
      <c r="N5" s="295"/>
      <c r="O5" s="295"/>
      <c r="P5" s="473">
        <f>OFFSET('Flujo de caja '!$D$8,0,'Resultados '!P1)</f>
        <v>1794027288891</v>
      </c>
      <c r="Q5" s="471" t="str">
        <f>OFFSET('Flujo de caja '!$D$8,0,'Resultados '!Q1)</f>
        <v>#ERROR!</v>
      </c>
      <c r="R5" s="471" t="str">
        <f>OFFSET('Flujo de caja '!$D$8,0,'Resultados '!R1)</f>
        <v>#ERROR!</v>
      </c>
      <c r="S5" s="471" t="str">
        <f>OFFSET('Flujo de caja '!$D$8,0,'Resultados '!S1)</f>
        <v>#ERROR!</v>
      </c>
      <c r="T5" s="471" t="str">
        <f>OFFSET('Flujo de caja '!$D$8,0,'Resultados '!T1)</f>
        <v>#ERROR!</v>
      </c>
      <c r="U5" s="471" t="str">
        <f>OFFSET('Flujo de caja '!$D$8,0,'Resultados '!U1)</f>
        <v>#ERROR!</v>
      </c>
      <c r="V5" s="471" t="str">
        <f>OFFSET('Flujo de caja '!$D$8,0,'Resultados '!V1)</f>
        <v>#ERROR!</v>
      </c>
      <c r="W5" s="471" t="str">
        <f>OFFSET('Flujo de caja '!$D$8,0,'Resultados '!W1)</f>
        <v>#ERROR!</v>
      </c>
      <c r="X5" s="471" t="str">
        <f>OFFSET('Flujo de caja '!$D$8,0,'Resultados '!X1)</f>
        <v>#ERROR!</v>
      </c>
      <c r="Y5" s="471" t="str">
        <f>OFFSET('Flujo de caja '!$D$8,0,'Resultados '!Y1)</f>
        <v>#ERROR!</v>
      </c>
      <c r="Z5" s="471" t="str">
        <f>OFFSET('Flujo de caja '!$D$8,0,'Resultados '!Z1)</f>
        <v>#ERROR!</v>
      </c>
      <c r="AA5" s="471" t="str">
        <f>OFFSET('Flujo de caja '!$D$8,0,'Resultados '!AA1)</f>
        <v>#ERROR!</v>
      </c>
      <c r="AB5" s="471" t="str">
        <f>OFFSET('Flujo de caja '!$D$8,0,'Resultados '!AB1)</f>
        <v>#ERROR!</v>
      </c>
      <c r="AC5" s="471" t="str">
        <f>OFFSET('Flujo de caja '!$D$8,0,'Resultados '!AC1)</f>
        <v>#ERROR!</v>
      </c>
    </row>
    <row r="6" ht="14.25" customHeight="1">
      <c r="B6" s="474" t="s">
        <v>360</v>
      </c>
      <c r="C6" s="471">
        <f>OFFSET('Flujo de caja '!$D$100,0,'Resultados '!C1)</f>
        <v>17199707.91</v>
      </c>
      <c r="D6" s="471">
        <f>OFFSET('Flujo de caja '!$D$100,0,'Resultados '!D1)</f>
        <v>14638367.51</v>
      </c>
      <c r="E6" s="471">
        <f>OFFSET('Flujo de caja '!$D$100,0,'Resultados '!E1)</f>
        <v>15430538.41</v>
      </c>
      <c r="F6" s="471">
        <f>OFFSET('Flujo de caja '!$D$100,0,'Resultados '!F1)</f>
        <v>13260354.49</v>
      </c>
      <c r="G6" s="471">
        <f>OFFSET('Flujo de caja '!$D$100,0,'Resultados '!G1)</f>
        <v>18132805.74</v>
      </c>
      <c r="H6" s="471">
        <f>OFFSET('Flujo de caja '!$D$100,0,'Resultados '!H1)</f>
        <v>16861439.06</v>
      </c>
      <c r="I6" s="471">
        <f>OFFSET('Flujo de caja '!$D$100,0,'Resultados '!I1)</f>
        <v>20331186.57</v>
      </c>
      <c r="J6" s="471">
        <f>OFFSET('Flujo de caja '!$D$100,0,'Resultados '!J1)</f>
        <v>25216520.81</v>
      </c>
      <c r="K6" s="472">
        <f>OFFSET('Flujo de caja '!$D$100,0,'Resultados '!K1)</f>
        <v>26729512.06</v>
      </c>
      <c r="L6" s="472">
        <f>'Flujo de caja '!AE100</f>
        <v>28333282.79</v>
      </c>
      <c r="M6" s="472">
        <f>'Flujo de caja '!AH100</f>
        <v>30033279.75</v>
      </c>
      <c r="N6" s="295"/>
      <c r="O6" s="295"/>
      <c r="P6" s="473">
        <f>OFFSET('Flujo de caja '!$D$100,0,'Resultados '!P1)</f>
        <v>0</v>
      </c>
      <c r="Q6" s="471">
        <f>OFFSET('Flujo de caja '!$D$100,0,'Resultados '!Q1)</f>
        <v>0</v>
      </c>
      <c r="R6" s="471">
        <f>OFFSET('Flujo de caja '!$D$100,0,'Resultados '!R1)</f>
        <v>0</v>
      </c>
      <c r="S6" s="471">
        <f>OFFSET('Flujo de caja '!$D$100,0,'Resultados '!S1)</f>
        <v>0</v>
      </c>
      <c r="T6" s="471">
        <f>OFFSET('Flujo de caja '!$D$100,0,'Resultados '!T1)</f>
        <v>0</v>
      </c>
      <c r="U6" s="471">
        <f>OFFSET('Flujo de caja '!$D$100,0,'Resultados '!U1)</f>
        <v>0</v>
      </c>
      <c r="V6" s="471">
        <f>OFFSET('Flujo de caja '!$D$100,0,'Resultados '!V1)</f>
        <v>0</v>
      </c>
      <c r="W6" s="471">
        <f>OFFSET('Flujo de caja '!$D$100,0,'Resultados '!W1)</f>
        <v>0</v>
      </c>
      <c r="X6" s="471">
        <f>OFFSET('Flujo de caja '!$D$100,0,'Resultados '!X1)</f>
        <v>0</v>
      </c>
      <c r="Y6" s="471">
        <f>OFFSET('Flujo de caja '!$D$100,0,'Resultados '!Y1)</f>
        <v>0</v>
      </c>
      <c r="Z6" s="471">
        <f>OFFSET('Flujo de caja '!$D$100,0,'Resultados '!Z1)</f>
        <v>0</v>
      </c>
      <c r="AA6" s="471">
        <f>OFFSET('Flujo de caja '!$D$100,0,'Resultados '!AA1)</f>
        <v>0</v>
      </c>
      <c r="AB6" s="471">
        <f>OFFSET('Flujo de caja '!$D$100,0,'Resultados '!AB1)</f>
        <v>0</v>
      </c>
      <c r="AC6" s="471">
        <f>OFFSET('Flujo de caja '!$D$100,0,'Resultados '!AC1)</f>
        <v>0</v>
      </c>
    </row>
    <row r="7" ht="14.25" customHeight="1">
      <c r="B7" s="475" t="s">
        <v>361</v>
      </c>
      <c r="C7" s="471">
        <f>OFFSET('Flujo de caja '!$D$71,0,'Resultados '!C1)</f>
        <v>10709707.91</v>
      </c>
      <c r="D7" s="471">
        <f>OFFSET('Flujo de caja '!$D$71,0,'Resultados '!D1)</f>
        <v>7238507.509</v>
      </c>
      <c r="E7" s="471">
        <f>OFFSET('Flujo de caja '!$D$71,0,'Resultados '!E1)</f>
        <v>7228033.69</v>
      </c>
      <c r="F7" s="471">
        <f>OFFSET('Flujo de caja '!$D$71,0,'Resultados '!F1)</f>
        <v>9148967.256</v>
      </c>
      <c r="G7" s="471">
        <f>OFFSET('Flujo de caja '!$D$71,0,'Resultados '!G1)</f>
        <v>10097139.89</v>
      </c>
      <c r="H7" s="471">
        <f>OFFSET('Flujo de caja '!$D$71,0,'Resultados '!H1)</f>
        <v>12975231.99</v>
      </c>
      <c r="I7" s="471">
        <f>OFFSET('Flujo de caja '!$D$71,0,'Resultados '!I1)</f>
        <v>15820295.8</v>
      </c>
      <c r="J7" s="471">
        <f>OFFSET('Flujo de caja '!$D$71,0,'Resultados '!J1)</f>
        <v>21938606.85</v>
      </c>
      <c r="K7" s="472">
        <f>'Flujo de caja '!AB71</f>
        <v>23254923.26</v>
      </c>
      <c r="L7" s="472">
        <f>OFFSET('Flujo de caja '!$D$71,0,'Resultados '!L1)</f>
        <v>24650218.66</v>
      </c>
      <c r="M7" s="472">
        <f>'Flujo de caja '!AH71</f>
        <v>26129231.78</v>
      </c>
      <c r="N7" s="295"/>
      <c r="O7" s="295"/>
      <c r="P7" s="473" t="str">
        <f>OFFSET('Flujo de caja '!$D$71,0,'Resultados '!P1)</f>
        <v/>
      </c>
      <c r="Q7" s="471" t="str">
        <f>OFFSET('Flujo de caja '!$D$71,0,'Resultados '!Q1)</f>
        <v/>
      </c>
      <c r="R7" s="471" t="str">
        <f>OFFSET('Flujo de caja '!$D$71,0,'Resultados '!R1)</f>
        <v/>
      </c>
      <c r="S7" s="471" t="str">
        <f>OFFSET('Flujo de caja '!$D$71,0,'Resultados '!S1)</f>
        <v/>
      </c>
      <c r="T7" s="471" t="str">
        <f>OFFSET('Flujo de caja '!$D$71,0,'Resultados '!T1)</f>
        <v/>
      </c>
      <c r="U7" s="471" t="str">
        <f>OFFSET('Flujo de caja '!$D$71,0,'Resultados '!U1)</f>
        <v/>
      </c>
      <c r="V7" s="471" t="str">
        <f>OFFSET('Flujo de caja '!$D$71,0,'Resultados '!V1)</f>
        <v/>
      </c>
      <c r="W7" s="471" t="str">
        <f>OFFSET('Flujo de caja '!$D$71,0,'Resultados '!W1)</f>
        <v/>
      </c>
      <c r="X7" s="471" t="str">
        <f>OFFSET('Flujo de caja '!$D$71,0,'Resultados '!X1)</f>
        <v/>
      </c>
      <c r="Y7" s="471" t="str">
        <f>OFFSET('Flujo de caja '!$D$71,0,'Resultados '!Y1)</f>
        <v/>
      </c>
      <c r="Z7" s="471" t="str">
        <f>OFFSET('Flujo de caja '!$D$71,0,'Resultados '!Z1)</f>
        <v/>
      </c>
      <c r="AA7" s="471" t="str">
        <f>OFFSET('Flujo de caja '!$D$71,0,'Resultados '!AA1)</f>
        <v/>
      </c>
      <c r="AB7" s="471" t="str">
        <f>OFFSET('Flujo de caja '!$D$71,0,'Resultados '!AB1)</f>
        <v/>
      </c>
      <c r="AC7" s="471" t="str">
        <f>OFFSET('Flujo de caja '!$D$71,0,'Resultados '!AC1)</f>
        <v/>
      </c>
    </row>
    <row r="8" ht="14.25" customHeight="1">
      <c r="B8" s="475" t="s">
        <v>345</v>
      </c>
      <c r="C8" s="476">
        <f>OFFSET('Flujo de caja '!$D$95,0,'Resultados '!C1)</f>
        <v>6490000</v>
      </c>
      <c r="D8" s="476">
        <f>OFFSET('Flujo de caja '!$D$95,0,'Resultados '!D1)</f>
        <v>7399860</v>
      </c>
      <c r="E8" s="476">
        <f>OFFSET('Flujo de caja '!$D$95,0,'Resultados '!E1)</f>
        <v>8202504.72</v>
      </c>
      <c r="F8" s="476">
        <f>OFFSET('Flujo de caja '!$D$95,0,'Resultados '!F1)</f>
        <v>4111387.232</v>
      </c>
      <c r="G8" s="476">
        <f>OFFSET('Flujo de caja '!$D$95,0,'Resultados '!G1)</f>
        <v>8035665.85</v>
      </c>
      <c r="H8" s="476">
        <f>OFFSET('Flujo de caja '!$D$95,0,'Resultados '!H1)</f>
        <v>3886207.077</v>
      </c>
      <c r="I8" s="476">
        <f>OFFSET('Flujo de caja '!$D$95,0,'Resultados '!I1)</f>
        <v>4510890.777</v>
      </c>
      <c r="J8" s="476">
        <f>OFFSET('Flujo de caja '!$D$95,0,'Resultados '!J1)</f>
        <v>3277913.965</v>
      </c>
      <c r="K8" s="477">
        <f>OFFSET('Flujo de caja '!$D$95,0,'Resultados '!K1)</f>
        <v>3474588.802</v>
      </c>
      <c r="L8" s="477">
        <f>OFFSET('Flujo de caja '!$D$95,0,'Resultados '!L1)</f>
        <v>3683064.131</v>
      </c>
      <c r="M8" s="477">
        <f>'Flujo de caja '!AH95</f>
        <v>3904047.978</v>
      </c>
      <c r="N8" s="295"/>
      <c r="O8" s="295"/>
      <c r="P8" s="473" t="str">
        <f>OFFSET('[1]Flujo de caja Sin Riego'!#REF!,0,'[2]Resultados Sin Riego'!N1)</f>
        <v>#ERROR!</v>
      </c>
      <c r="Q8" s="471" t="str">
        <f>OFFSET('[1]Flujo de caja Sin Riego'!#REF!,0,'[2]Resultados Sin Riego'!O1)</f>
        <v>#ERROR!</v>
      </c>
      <c r="R8" s="471" t="str">
        <f>OFFSET('[1]Flujo de caja Sin Riego'!#REF!,0,'[2]Resultados Sin Riego'!P1)</f>
        <v>#ERROR!</v>
      </c>
      <c r="S8" s="471" t="str">
        <f>OFFSET('[1]Flujo de caja Sin Riego'!#REF!,0,'[2]Resultados Sin Riego'!Q1)</f>
        <v>#ERROR!</v>
      </c>
      <c r="T8" s="471" t="str">
        <f>OFFSET('[1]Flujo de caja Sin Riego'!#REF!,0,'[2]Resultados Sin Riego'!R1)</f>
        <v>#ERROR!</v>
      </c>
      <c r="U8" s="471" t="str">
        <f>OFFSET('[1]Flujo de caja Sin Riego'!#REF!,0,'[2]Resultados Sin Riego'!S1)</f>
        <v>#ERROR!</v>
      </c>
      <c r="V8" s="471" t="str">
        <f>OFFSET('[1]Flujo de caja Sin Riego'!#REF!,0,'[2]Resultados Sin Riego'!T1)</f>
        <v>#ERROR!</v>
      </c>
      <c r="W8" s="471" t="str">
        <f>OFFSET('[1]Flujo de caja Sin Riego'!#REF!,0,'[2]Resultados Sin Riego'!U1)</f>
        <v>#ERROR!</v>
      </c>
      <c r="X8" s="471" t="str">
        <f>OFFSET('[1]Flujo de caja Sin Riego'!#REF!,0,'[2]Resultados Sin Riego'!V1)</f>
        <v>#ERROR!</v>
      </c>
      <c r="Y8" s="471" t="str">
        <f>OFFSET('[1]Flujo de caja Sin Riego'!#REF!,0,'[2]Resultados Sin Riego'!W1)</f>
        <v>#ERROR!</v>
      </c>
      <c r="Z8" s="471" t="str">
        <f>OFFSET('[1]Flujo de caja Sin Riego'!#REF!,0,'[2]Resultados Sin Riego'!X1)</f>
        <v>#ERROR!</v>
      </c>
      <c r="AA8" s="471" t="str">
        <f>OFFSET('[1]Flujo de caja Sin Riego'!#REF!,0,'[2]Resultados Sin Riego'!Y1)</f>
        <v>#ERROR!</v>
      </c>
      <c r="AB8" s="471" t="str">
        <f>OFFSET('[1]Flujo de caja Sin Riego'!#REF!,0,'[2]Resultados Sin Riego'!Z1)</f>
        <v>#ERROR!</v>
      </c>
      <c r="AC8" s="471" t="str">
        <f>OFFSET('[1]Flujo de caja Sin Riego'!#REF!,0,'[2]Resultados Sin Riego'!AA1)</f>
        <v>#ERROR!</v>
      </c>
    </row>
    <row r="9" ht="14.25" customHeight="1">
      <c r="B9" s="475" t="s">
        <v>349</v>
      </c>
      <c r="C9" s="471">
        <f>OFFSET('Flujo de caja '!$D$99,0,'Resultados '!C1)</f>
        <v>0</v>
      </c>
      <c r="D9" s="471">
        <f>OFFSET('Flujo de caja '!$D$99,0,'Resultados '!D1)</f>
        <v>0</v>
      </c>
      <c r="E9" s="471">
        <f>OFFSET('Flujo de caja '!$D$99,0,'Resultados '!E1)</f>
        <v>0</v>
      </c>
      <c r="F9" s="471">
        <f>OFFSET('Flujo de caja '!$D$99,0,'Resultados '!F1)</f>
        <v>0</v>
      </c>
      <c r="G9" s="471">
        <f>OFFSET('Flujo de caja '!$D$99,0,'Resultados '!G1)</f>
        <v>0</v>
      </c>
      <c r="H9" s="471">
        <f>OFFSET('Flujo de caja '!$D$99,0,'Resultados '!H1)</f>
        <v>0</v>
      </c>
      <c r="I9" s="471">
        <f>OFFSET('Flujo de caja '!$D$99,0,'Resultados '!I1)</f>
        <v>0</v>
      </c>
      <c r="J9" s="471">
        <f>OFFSET('Flujo de caja '!$D$99,0,'Resultados '!J1)</f>
        <v>0</v>
      </c>
      <c r="K9" s="472"/>
      <c r="L9" s="472"/>
      <c r="M9" s="472"/>
      <c r="N9" s="295"/>
      <c r="O9" s="295"/>
      <c r="P9" s="473" t="str">
        <f>OFFSET('Flujo de caja '!$D$99,0,'Resultados '!P1)</f>
        <v>Total</v>
      </c>
      <c r="Q9" s="471" t="str">
        <f>OFFSET('Flujo de caja '!$D$99,0,'Resultados '!Q1)</f>
        <v>Total</v>
      </c>
      <c r="R9" s="471" t="str">
        <f>OFFSET('Flujo de caja '!$D$99,0,'Resultados '!R1)</f>
        <v>Total</v>
      </c>
      <c r="S9" s="471" t="str">
        <f>OFFSET('Flujo de caja '!$D$99,0,'Resultados '!S1)</f>
        <v>Total</v>
      </c>
      <c r="T9" s="471" t="str">
        <f>OFFSET('Flujo de caja '!$D$99,0,'Resultados '!T1)</f>
        <v>Total</v>
      </c>
      <c r="U9" s="471" t="str">
        <f>OFFSET('Flujo de caja '!$D$99,0,'Resultados '!U1)</f>
        <v>Total</v>
      </c>
      <c r="V9" s="471" t="str">
        <f>OFFSET('Flujo de caja '!$D$99,0,'Resultados '!V1)</f>
        <v>Total</v>
      </c>
      <c r="W9" s="471" t="str">
        <f>OFFSET('Flujo de caja '!$D$99,0,'Resultados '!W1)</f>
        <v>Total</v>
      </c>
      <c r="X9" s="471" t="str">
        <f>OFFSET('Flujo de caja '!$D$99,0,'Resultados '!X1)</f>
        <v>Total</v>
      </c>
      <c r="Y9" s="471" t="str">
        <f>OFFSET('Flujo de caja '!$D$99,0,'Resultados '!Y1)</f>
        <v>Total</v>
      </c>
      <c r="Z9" s="471" t="str">
        <f>OFFSET('Flujo de caja '!$D$99,0,'Resultados '!Z1)</f>
        <v>Total</v>
      </c>
      <c r="AA9" s="471" t="str">
        <f>OFFSET('Flujo de caja '!$D$99,0,'Resultados '!AA1)</f>
        <v>Total</v>
      </c>
      <c r="AB9" s="471" t="str">
        <f>OFFSET('Flujo de caja '!$D$99,0,'Resultados '!AB1)</f>
        <v>Total</v>
      </c>
      <c r="AC9" s="471" t="str">
        <f>OFFSET('Flujo de caja '!$D$99,0,'Resultados '!AC1)</f>
        <v>Total</v>
      </c>
    </row>
    <row r="10" ht="25.5" customHeight="1">
      <c r="B10" s="478" t="s">
        <v>362</v>
      </c>
      <c r="C10" s="479">
        <f t="shared" ref="C10:M10" si="1">C5-C6</f>
        <v>-17199707.91</v>
      </c>
      <c r="D10" s="479">
        <f t="shared" si="1"/>
        <v>-2638367.509</v>
      </c>
      <c r="E10" s="479">
        <f t="shared" si="1"/>
        <v>-2710538.41</v>
      </c>
      <c r="F10" s="479">
        <f t="shared" si="1"/>
        <v>-5507514.488</v>
      </c>
      <c r="G10" s="479">
        <f t="shared" si="1"/>
        <v>-1696784.936</v>
      </c>
      <c r="H10" s="479">
        <f t="shared" si="1"/>
        <v>9271834.01</v>
      </c>
      <c r="I10" s="479">
        <f t="shared" si="1"/>
        <v>16603839.37</v>
      </c>
      <c r="J10" s="479">
        <f t="shared" si="1"/>
        <v>23722388.56</v>
      </c>
      <c r="K10" s="480">
        <f t="shared" si="1"/>
        <v>25145731.87</v>
      </c>
      <c r="L10" s="480">
        <f t="shared" si="1"/>
        <v>26654475.78</v>
      </c>
      <c r="M10" s="480">
        <f t="shared" si="1"/>
        <v>28253744.33</v>
      </c>
      <c r="N10" s="481"/>
      <c r="O10" s="481"/>
      <c r="P10" s="482">
        <f t="shared" ref="P10:AC10" si="2">P5-P6</f>
        <v>1794027288891</v>
      </c>
      <c r="Q10" s="479" t="str">
        <f t="shared" si="2"/>
        <v>#ERROR!</v>
      </c>
      <c r="R10" s="479" t="str">
        <f t="shared" si="2"/>
        <v>#ERROR!</v>
      </c>
      <c r="S10" s="479" t="str">
        <f t="shared" si="2"/>
        <v>#ERROR!</v>
      </c>
      <c r="T10" s="479" t="str">
        <f t="shared" si="2"/>
        <v>#ERROR!</v>
      </c>
      <c r="U10" s="479" t="str">
        <f t="shared" si="2"/>
        <v>#ERROR!</v>
      </c>
      <c r="V10" s="479" t="str">
        <f t="shared" si="2"/>
        <v>#ERROR!</v>
      </c>
      <c r="W10" s="479" t="str">
        <f t="shared" si="2"/>
        <v>#ERROR!</v>
      </c>
      <c r="X10" s="479" t="str">
        <f t="shared" si="2"/>
        <v>#ERROR!</v>
      </c>
      <c r="Y10" s="479" t="str">
        <f t="shared" si="2"/>
        <v>#ERROR!</v>
      </c>
      <c r="Z10" s="479" t="str">
        <f t="shared" si="2"/>
        <v>#ERROR!</v>
      </c>
      <c r="AA10" s="479" t="str">
        <f t="shared" si="2"/>
        <v>#ERROR!</v>
      </c>
      <c r="AB10" s="479" t="str">
        <f t="shared" si="2"/>
        <v>#ERROR!</v>
      </c>
      <c r="AC10" s="479" t="str">
        <f t="shared" si="2"/>
        <v>#ERROR!</v>
      </c>
    </row>
    <row r="11" ht="14.25" customHeight="1">
      <c r="B11" s="470" t="s">
        <v>363</v>
      </c>
      <c r="C11" s="471">
        <f>OFFSET('Flujo de caja '!$D$104,0,C1)</f>
        <v>0</v>
      </c>
      <c r="D11" s="471">
        <v>0.0</v>
      </c>
      <c r="E11" s="471">
        <v>0.0</v>
      </c>
      <c r="F11" s="471">
        <v>0.0</v>
      </c>
      <c r="G11" s="471">
        <v>0.0</v>
      </c>
      <c r="H11" s="471">
        <f>OFFSET('Flujo de caja '!$D$104,0,H1)</f>
        <v>1854366.802</v>
      </c>
      <c r="I11" s="471">
        <f>OFFSET('Flujo de caja '!$D$104,0,I1)</f>
        <v>3320767.874</v>
      </c>
      <c r="J11" s="471">
        <f>OFFSET('Flujo de caja '!$D$104,0,J1)</f>
        <v>4744477.712</v>
      </c>
      <c r="K11" s="472">
        <f>OFFSET('Flujo de caja '!$D$104,0,K1)</f>
        <v>5029146.374</v>
      </c>
      <c r="L11" s="472">
        <f>OFFSET('Flujo de caja '!$D$104,0,L1)</f>
        <v>5330895.157</v>
      </c>
      <c r="M11" s="472">
        <f>'Flujo de caja '!AH104</f>
        <v>5650748.866</v>
      </c>
      <c r="N11" s="295"/>
      <c r="O11" s="295"/>
      <c r="P11" s="473" t="str">
        <f>OFFSET('Flujo de caja '!$D$104,0,P1)</f>
        <v>#REF!</v>
      </c>
      <c r="Q11" s="471" t="str">
        <f>OFFSET('Flujo de caja '!$D$104,0,Q1)</f>
        <v>#ERROR!</v>
      </c>
      <c r="R11" s="471" t="str">
        <f>OFFSET('Flujo de caja '!$D$104,0,R1)</f>
        <v>#ERROR!</v>
      </c>
      <c r="S11" s="471" t="str">
        <f>OFFSET('Flujo de caja '!$D$104,0,S1)</f>
        <v>#ERROR!</v>
      </c>
      <c r="T11" s="471" t="str">
        <f>OFFSET('Flujo de caja '!$D$104,0,T1)</f>
        <v>#ERROR!</v>
      </c>
      <c r="U11" s="471" t="str">
        <f>OFFSET('Flujo de caja '!$D$104,0,U1)</f>
        <v>#ERROR!</v>
      </c>
      <c r="V11" s="471" t="str">
        <f>OFFSET('Flujo de caja '!$D$104,0,V1)</f>
        <v>#ERROR!</v>
      </c>
      <c r="W11" s="471" t="str">
        <f>OFFSET('Flujo de caja '!$D$104,0,W1)</f>
        <v>#ERROR!</v>
      </c>
      <c r="X11" s="471" t="str">
        <f>OFFSET('Flujo de caja '!$D$104,0,X1)</f>
        <v>#ERROR!</v>
      </c>
      <c r="Y11" s="471" t="str">
        <f>OFFSET('Flujo de caja '!$D$104,0,Y1)</f>
        <v>#ERROR!</v>
      </c>
      <c r="Z11" s="471" t="str">
        <f>OFFSET('Flujo de caja '!$D$104,0,Z1)</f>
        <v>#ERROR!</v>
      </c>
      <c r="AA11" s="471" t="str">
        <f>OFFSET('Flujo de caja '!$D$104,0,AA1)</f>
        <v>#ERROR!</v>
      </c>
      <c r="AB11" s="471" t="str">
        <f>OFFSET('Flujo de caja '!$D$104,0,AB1)</f>
        <v>#ERROR!</v>
      </c>
      <c r="AC11" s="471" t="str">
        <f>OFFSET('Flujo de caja '!$D$104,0,AC1)</f>
        <v>#ERROR!</v>
      </c>
    </row>
    <row r="12" ht="30.0" customHeight="1">
      <c r="B12" s="478" t="s">
        <v>364</v>
      </c>
      <c r="C12" s="479">
        <f t="shared" ref="C12:M12" si="3">C10-C11</f>
        <v>-17199707.91</v>
      </c>
      <c r="D12" s="479">
        <f t="shared" si="3"/>
        <v>-2638367.509</v>
      </c>
      <c r="E12" s="479">
        <f t="shared" si="3"/>
        <v>-2710538.41</v>
      </c>
      <c r="F12" s="479">
        <f t="shared" si="3"/>
        <v>-5507514.488</v>
      </c>
      <c r="G12" s="479">
        <f t="shared" si="3"/>
        <v>-1696784.936</v>
      </c>
      <c r="H12" s="479">
        <f t="shared" si="3"/>
        <v>7417467.208</v>
      </c>
      <c r="I12" s="479">
        <f t="shared" si="3"/>
        <v>13283071.5</v>
      </c>
      <c r="J12" s="479">
        <f t="shared" si="3"/>
        <v>18977910.85</v>
      </c>
      <c r="K12" s="480">
        <f t="shared" si="3"/>
        <v>20116585.5</v>
      </c>
      <c r="L12" s="480">
        <f t="shared" si="3"/>
        <v>21323580.63</v>
      </c>
      <c r="M12" s="480">
        <f t="shared" si="3"/>
        <v>22602995.47</v>
      </c>
      <c r="N12" s="481"/>
      <c r="O12" s="483"/>
      <c r="P12" s="484" t="str">
        <f t="shared" ref="P12:AB12" si="4">Q10-Q11</f>
        <v>#ERROR!</v>
      </c>
      <c r="Q12" s="484" t="str">
        <f t="shared" si="4"/>
        <v>#ERROR!</v>
      </c>
      <c r="R12" s="484" t="str">
        <f t="shared" si="4"/>
        <v>#ERROR!</v>
      </c>
      <c r="S12" s="484" t="str">
        <f t="shared" si="4"/>
        <v>#ERROR!</v>
      </c>
      <c r="T12" s="484" t="str">
        <f t="shared" si="4"/>
        <v>#ERROR!</v>
      </c>
      <c r="U12" s="484" t="str">
        <f t="shared" si="4"/>
        <v>#ERROR!</v>
      </c>
      <c r="V12" s="484" t="str">
        <f t="shared" si="4"/>
        <v>#ERROR!</v>
      </c>
      <c r="W12" s="484" t="str">
        <f t="shared" si="4"/>
        <v>#ERROR!</v>
      </c>
      <c r="X12" s="484" t="str">
        <f t="shared" si="4"/>
        <v>#ERROR!</v>
      </c>
      <c r="Y12" s="484" t="str">
        <f t="shared" si="4"/>
        <v>#ERROR!</v>
      </c>
      <c r="Z12" s="484" t="str">
        <f t="shared" si="4"/>
        <v>#ERROR!</v>
      </c>
      <c r="AA12" s="484" t="str">
        <f t="shared" si="4"/>
        <v>#ERROR!</v>
      </c>
      <c r="AB12" s="484" t="str">
        <f t="shared" si="4"/>
        <v>#ERROR!</v>
      </c>
    </row>
    <row r="13" ht="14.25" customHeight="1">
      <c r="B13" s="470" t="s">
        <v>365</v>
      </c>
      <c r="C13" s="471">
        <f>'Flujo de caja '!D106</f>
        <v>0</v>
      </c>
      <c r="D13" s="485">
        <v>0.0</v>
      </c>
      <c r="E13" s="485">
        <v>0.0</v>
      </c>
      <c r="F13" s="485">
        <v>0.0</v>
      </c>
      <c r="G13" s="485">
        <v>0.0</v>
      </c>
      <c r="H13" s="485">
        <v>0.0</v>
      </c>
      <c r="I13" s="485">
        <v>0.0</v>
      </c>
      <c r="J13" s="485">
        <v>0.0</v>
      </c>
      <c r="K13" s="486">
        <v>0.0</v>
      </c>
      <c r="L13" s="486">
        <v>0.0</v>
      </c>
      <c r="M13" s="486">
        <v>0.0</v>
      </c>
      <c r="N13" s="487"/>
    </row>
    <row r="14" ht="14.25" customHeight="1">
      <c r="B14" s="470" t="s">
        <v>366</v>
      </c>
      <c r="C14" s="485">
        <v>0.0</v>
      </c>
      <c r="D14" s="485">
        <v>0.0</v>
      </c>
      <c r="E14" s="485">
        <v>0.0</v>
      </c>
      <c r="F14" s="485">
        <v>0.0</v>
      </c>
      <c r="G14" s="485">
        <v>0.0</v>
      </c>
      <c r="H14" s="485">
        <v>0.0</v>
      </c>
      <c r="I14" s="485">
        <v>0.0</v>
      </c>
      <c r="J14" s="485">
        <v>0.0</v>
      </c>
      <c r="K14" s="486">
        <v>0.0</v>
      </c>
      <c r="L14" s="486">
        <v>0.0</v>
      </c>
      <c r="M14" s="486">
        <v>0.0</v>
      </c>
      <c r="N14" s="487"/>
    </row>
    <row r="15" ht="15.0" customHeight="1">
      <c r="B15" s="488" t="s">
        <v>367</v>
      </c>
      <c r="C15" s="489">
        <f t="shared" ref="C15:M15" si="5">C12+C13+C14</f>
        <v>-17199707.91</v>
      </c>
      <c r="D15" s="489">
        <f t="shared" si="5"/>
        <v>-2638367.509</v>
      </c>
      <c r="E15" s="489">
        <f t="shared" si="5"/>
        <v>-2710538.41</v>
      </c>
      <c r="F15" s="489">
        <f t="shared" si="5"/>
        <v>-5507514.488</v>
      </c>
      <c r="G15" s="489">
        <f t="shared" si="5"/>
        <v>-1696784.936</v>
      </c>
      <c r="H15" s="489">
        <f t="shared" si="5"/>
        <v>7417467.208</v>
      </c>
      <c r="I15" s="489">
        <f t="shared" si="5"/>
        <v>13283071.5</v>
      </c>
      <c r="J15" s="489">
        <f t="shared" si="5"/>
        <v>18977910.85</v>
      </c>
      <c r="K15" s="489">
        <f t="shared" si="5"/>
        <v>20116585.5</v>
      </c>
      <c r="L15" s="489">
        <f t="shared" si="5"/>
        <v>21323580.63</v>
      </c>
      <c r="M15" s="489">
        <f t="shared" si="5"/>
        <v>22602995.47</v>
      </c>
      <c r="N15" s="444"/>
      <c r="O15" s="444"/>
      <c r="P15" s="490" t="str">
        <f t="shared" ref="P15:AC15" si="6">+O12-#REF!+#REF!</f>
        <v>#REF!</v>
      </c>
      <c r="Q15" s="491" t="str">
        <f t="shared" si="6"/>
        <v>#ERROR!</v>
      </c>
      <c r="R15" s="491" t="str">
        <f t="shared" si="6"/>
        <v>#ERROR!</v>
      </c>
      <c r="S15" s="491" t="str">
        <f t="shared" si="6"/>
        <v>#ERROR!</v>
      </c>
      <c r="T15" s="491" t="str">
        <f t="shared" si="6"/>
        <v>#ERROR!</v>
      </c>
      <c r="U15" s="491" t="str">
        <f t="shared" si="6"/>
        <v>#ERROR!</v>
      </c>
      <c r="V15" s="491" t="str">
        <f t="shared" si="6"/>
        <v>#ERROR!</v>
      </c>
      <c r="W15" s="491" t="str">
        <f t="shared" si="6"/>
        <v>#ERROR!</v>
      </c>
      <c r="X15" s="491" t="str">
        <f t="shared" si="6"/>
        <v>#ERROR!</v>
      </c>
      <c r="Y15" s="491" t="str">
        <f t="shared" si="6"/>
        <v>#ERROR!</v>
      </c>
      <c r="Z15" s="491" t="str">
        <f t="shared" si="6"/>
        <v>#ERROR!</v>
      </c>
      <c r="AA15" s="491" t="str">
        <f t="shared" si="6"/>
        <v>#ERROR!</v>
      </c>
      <c r="AB15" s="491" t="str">
        <f t="shared" si="6"/>
        <v>#ERROR!</v>
      </c>
      <c r="AC15" s="491" t="str">
        <f t="shared" si="6"/>
        <v>#ERROR!</v>
      </c>
    </row>
    <row r="16" ht="14.25" customHeight="1">
      <c r="B16" s="492"/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15"/>
      <c r="O16" s="15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</row>
    <row r="17" ht="14.25" customHeight="1">
      <c r="B17" s="493" t="s">
        <v>352</v>
      </c>
      <c r="C17" s="494">
        <f>C15</f>
        <v>-17199707.91</v>
      </c>
      <c r="D17" s="494">
        <f t="shared" ref="D17:M17" si="7">C17+D15</f>
        <v>-19838075.42</v>
      </c>
      <c r="E17" s="494">
        <f t="shared" si="7"/>
        <v>-22548613.83</v>
      </c>
      <c r="F17" s="494">
        <f t="shared" si="7"/>
        <v>-28056128.31</v>
      </c>
      <c r="G17" s="494">
        <f t="shared" si="7"/>
        <v>-29752913.25</v>
      </c>
      <c r="H17" s="494">
        <f t="shared" si="7"/>
        <v>-22335446.04</v>
      </c>
      <c r="I17" s="494">
        <f t="shared" si="7"/>
        <v>-9052374.547</v>
      </c>
      <c r="J17" s="494">
        <f t="shared" si="7"/>
        <v>9925536.3</v>
      </c>
      <c r="K17" s="495">
        <f t="shared" si="7"/>
        <v>30042121.8</v>
      </c>
      <c r="L17" s="495">
        <f t="shared" si="7"/>
        <v>51365702.43</v>
      </c>
      <c r="M17" s="495">
        <f t="shared" si="7"/>
        <v>73968697.89</v>
      </c>
      <c r="N17" s="496"/>
      <c r="O17" s="496"/>
      <c r="P17" s="497" t="str">
        <f>+OFFSET('Flujo de caja '!$D$103,0,P1)</f>
        <v/>
      </c>
      <c r="Q17" s="494" t="str">
        <f>+OFFSET('Flujo de caja '!$D$103,0,Q1)</f>
        <v/>
      </c>
      <c r="R17" s="494" t="str">
        <f>+OFFSET('Flujo de caja '!$D$103,0,R1)</f>
        <v/>
      </c>
      <c r="S17" s="494" t="str">
        <f>+OFFSET('Flujo de caja '!$D$103,0,S1)</f>
        <v/>
      </c>
      <c r="T17" s="494" t="str">
        <f>+OFFSET('Flujo de caja '!$D$103,0,T1)</f>
        <v/>
      </c>
      <c r="U17" s="494" t="str">
        <f>+OFFSET('Flujo de caja '!$D$103,0,U1)</f>
        <v/>
      </c>
      <c r="V17" s="494" t="str">
        <f>+OFFSET('Flujo de caja '!$D$103,0,V1)</f>
        <v/>
      </c>
      <c r="W17" s="494" t="str">
        <f>+OFFSET('Flujo de caja '!$D$103,0,W1)</f>
        <v/>
      </c>
      <c r="X17" s="494" t="str">
        <f>+OFFSET('Flujo de caja '!$D$103,0,X1)</f>
        <v/>
      </c>
      <c r="Y17" s="494" t="str">
        <f>+OFFSET('Flujo de caja '!$D$103,0,Y1)</f>
        <v/>
      </c>
      <c r="Z17" s="494" t="str">
        <f>+OFFSET('Flujo de caja '!$D$103,0,Z1)</f>
        <v/>
      </c>
      <c r="AA17" s="494" t="str">
        <f>+OFFSET('Flujo de caja '!$D$103,0,AA1)</f>
        <v/>
      </c>
      <c r="AB17" s="494" t="str">
        <f>+OFFSET('Flujo de caja '!$D$103,0,AB1)</f>
        <v/>
      </c>
      <c r="AC17" s="494" t="str">
        <f>+OFFSET('Flujo de caja '!$D$103,0,AC1)</f>
        <v/>
      </c>
    </row>
    <row r="18" ht="14.25" customHeight="1"/>
    <row r="19" ht="14.25" customHeight="1"/>
    <row r="20" ht="14.25" customHeight="1"/>
    <row r="21" ht="14.25" customHeight="1">
      <c r="G21" s="498" t="s">
        <v>368</v>
      </c>
      <c r="H21" s="295" t="str">
        <f t="array" ref="H21">NPV('Ingreso Datos '!D27,'Resultados '!D5:AC5)+'Resultados '!C5</f>
        <v>#ERROR!</v>
      </c>
      <c r="AG21" s="499"/>
    </row>
    <row r="22">
      <c r="G22" s="500" t="s">
        <v>369</v>
      </c>
      <c r="H22" s="295">
        <f t="array" ref="H22">NPV('Ingreso Datos '!$D$27,'Resultados '!D7:AC7)+'Resultados '!C7</f>
        <v>71890655.58</v>
      </c>
      <c r="AG22" s="501"/>
    </row>
    <row r="23" ht="14.25" customHeight="1">
      <c r="G23" s="15" t="s">
        <v>370</v>
      </c>
      <c r="H23" s="295" t="str">
        <f t="array" ref="H23">NPV('Ingreso Datos '!$D$27,'Resultados '!D8:AC8)+'Resultados '!C8</f>
        <v>#ERROR!</v>
      </c>
    </row>
    <row r="24" ht="14.25" customHeight="1">
      <c r="G24" s="15" t="s">
        <v>371</v>
      </c>
      <c r="H24" s="295">
        <f t="array" ref="H24">NPV('Ingreso Datos '!$D$27,'Resultados '!D9:AC9)+'Resultados '!C9</f>
        <v>0</v>
      </c>
    </row>
    <row r="25" ht="14.25" customHeight="1">
      <c r="G25" s="15" t="s">
        <v>372</v>
      </c>
      <c r="H25" s="295" t="str">
        <f>H21-H22-H23-H24</f>
        <v>#ERROR!</v>
      </c>
      <c r="P25" s="499"/>
      <c r="Q25" s="499"/>
      <c r="R25" s="499"/>
      <c r="S25" s="499"/>
      <c r="T25" s="499"/>
      <c r="U25" s="499"/>
      <c r="V25" s="499"/>
      <c r="W25" s="499"/>
      <c r="X25" s="499"/>
      <c r="Y25" s="499"/>
      <c r="Z25" s="499"/>
      <c r="AA25" s="499"/>
      <c r="AB25" s="499"/>
      <c r="AC25" s="499"/>
      <c r="AD25" s="499"/>
      <c r="AE25" s="499"/>
      <c r="AF25" s="499"/>
      <c r="AG25" s="499"/>
    </row>
    <row r="26" ht="14.25" customHeight="1">
      <c r="G26" s="15" t="s">
        <v>373</v>
      </c>
      <c r="H26" s="295" t="str">
        <f>H22+H23+H24</f>
        <v>#ERROR!</v>
      </c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  <c r="Z26" s="499"/>
      <c r="AA26" s="499"/>
      <c r="AB26" s="499"/>
      <c r="AC26" s="499"/>
      <c r="AD26" s="499"/>
      <c r="AE26" s="499"/>
      <c r="AF26" s="499"/>
      <c r="AG26" s="499"/>
    </row>
    <row r="27" ht="14.25" customHeight="1">
      <c r="N27" s="499"/>
      <c r="O27" s="499"/>
      <c r="P27" s="499"/>
      <c r="Q27" s="499"/>
      <c r="R27" s="499"/>
      <c r="S27" s="499"/>
      <c r="T27" s="499"/>
      <c r="U27" s="499"/>
      <c r="V27" s="499"/>
      <c r="W27" s="499"/>
      <c r="X27" s="499"/>
      <c r="Y27" s="499"/>
      <c r="Z27" s="499"/>
      <c r="AA27" s="499"/>
      <c r="AB27" s="499"/>
      <c r="AC27" s="499"/>
      <c r="AD27" s="499"/>
      <c r="AE27" s="499"/>
      <c r="AF27" s="499"/>
      <c r="AG27" s="499"/>
    </row>
    <row r="28" ht="14.25" customHeight="1">
      <c r="N28" s="499"/>
      <c r="AE28" s="499"/>
      <c r="AF28" s="499"/>
      <c r="AG28" s="499"/>
    </row>
    <row r="29" ht="14.25" customHeight="1">
      <c r="N29" s="499"/>
      <c r="O29" s="499"/>
      <c r="P29" s="499"/>
      <c r="Q29" s="499"/>
      <c r="R29" s="499"/>
      <c r="S29" s="499"/>
      <c r="T29" s="499"/>
      <c r="U29" s="499"/>
      <c r="V29" s="499"/>
      <c r="W29" s="499"/>
      <c r="X29" s="499"/>
      <c r="Y29" s="499"/>
      <c r="Z29" s="499"/>
      <c r="AA29" s="499"/>
      <c r="AB29" s="499"/>
      <c r="AC29" s="499"/>
      <c r="AD29" s="499"/>
      <c r="AE29" s="499"/>
      <c r="AF29" s="499"/>
      <c r="AG29" s="499"/>
    </row>
    <row r="30" ht="14.25" customHeight="1"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  <c r="Z30" s="499"/>
      <c r="AA30" s="499"/>
      <c r="AB30" s="499"/>
      <c r="AC30" s="499"/>
      <c r="AD30" s="499"/>
      <c r="AE30" s="499"/>
      <c r="AF30" s="499"/>
      <c r="AG30" s="499"/>
    </row>
    <row r="31" ht="14.25" customHeight="1"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  <c r="Z31" s="499"/>
      <c r="AA31" s="499"/>
      <c r="AB31" s="499"/>
      <c r="AC31" s="499"/>
      <c r="AD31" s="499"/>
      <c r="AE31" s="499"/>
      <c r="AF31" s="499"/>
      <c r="AG31" s="499"/>
    </row>
    <row r="32" ht="14.25" customHeight="1">
      <c r="N32" s="499"/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  <c r="Z32" s="499"/>
      <c r="AA32" s="499"/>
      <c r="AB32" s="499"/>
      <c r="AC32" s="499"/>
      <c r="AD32" s="499"/>
      <c r="AE32" s="499"/>
      <c r="AF32" s="499"/>
      <c r="AG32" s="499"/>
    </row>
    <row r="33" ht="14.25" customHeight="1">
      <c r="N33" s="499"/>
      <c r="O33" s="499"/>
      <c r="P33" s="499"/>
      <c r="Q33" s="499"/>
      <c r="R33" s="499"/>
      <c r="S33" s="499"/>
      <c r="T33" s="499"/>
      <c r="U33" s="499"/>
      <c r="V33" s="499"/>
      <c r="W33" s="499"/>
      <c r="X33" s="499"/>
      <c r="Y33" s="499"/>
      <c r="Z33" s="499"/>
      <c r="AA33" s="499"/>
      <c r="AB33" s="499"/>
      <c r="AC33" s="499"/>
      <c r="AD33" s="499"/>
      <c r="AE33" s="499"/>
      <c r="AF33" s="499"/>
      <c r="AG33" s="499"/>
    </row>
    <row r="34" ht="14.25" customHeight="1">
      <c r="N34" s="499"/>
      <c r="O34" s="499"/>
      <c r="P34" s="499"/>
      <c r="Q34" s="499"/>
      <c r="R34" s="499"/>
      <c r="S34" s="499"/>
      <c r="T34" s="499"/>
      <c r="U34" s="499"/>
      <c r="V34" s="499"/>
      <c r="W34" s="499"/>
      <c r="X34" s="499"/>
      <c r="Y34" s="499"/>
      <c r="Z34" s="499"/>
      <c r="AA34" s="499"/>
      <c r="AB34" s="499"/>
      <c r="AC34" s="499"/>
      <c r="AD34" s="499"/>
      <c r="AE34" s="499"/>
      <c r="AF34" s="499"/>
      <c r="AG34" s="499"/>
    </row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3:J3"/>
    <mergeCell ref="N28:AD28"/>
  </mergeCells>
  <conditionalFormatting sqref="C10:AC10">
    <cfRule type="cellIs" dxfId="3" priority="1" operator="lessThan">
      <formula>0</formula>
    </cfRule>
  </conditionalFormatting>
  <conditionalFormatting sqref="C12:AC12">
    <cfRule type="cellIs" dxfId="3" priority="2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8.71"/>
    <col customWidth="1" min="2" max="2" width="18.43"/>
    <col customWidth="1" min="3" max="3" width="25.57"/>
    <col customWidth="1" min="4" max="4" width="17.57"/>
    <col customWidth="1" min="6" max="6" width="22.0"/>
    <col customWidth="1" min="7" max="7" width="45.71"/>
    <col customWidth="1" min="8" max="8" width="17.57"/>
    <col customWidth="1" min="9" max="9" width="13.57"/>
    <col customWidth="1" min="10" max="10" width="7.86"/>
    <col customWidth="1" min="11" max="11" width="8.14"/>
    <col customWidth="1" min="13" max="13" width="6.14"/>
    <col customWidth="1" min="15" max="15" width="10.43"/>
    <col customWidth="1" min="17" max="17" width="18.71"/>
    <col customWidth="1" min="18" max="18" width="40.43"/>
  </cols>
  <sheetData>
    <row r="1" ht="33.0" customHeight="1">
      <c r="A1" s="502" t="s">
        <v>374</v>
      </c>
      <c r="B1" s="502" t="s">
        <v>375</v>
      </c>
      <c r="C1" s="502" t="s">
        <v>376</v>
      </c>
      <c r="D1" s="502" t="s">
        <v>377</v>
      </c>
      <c r="E1" s="502" t="s">
        <v>378</v>
      </c>
      <c r="F1" s="123"/>
      <c r="G1" s="123"/>
      <c r="H1" s="123"/>
      <c r="I1" s="123"/>
      <c r="J1" s="123"/>
      <c r="K1" s="123"/>
    </row>
    <row r="2">
      <c r="A2" s="503">
        <v>0.0</v>
      </c>
      <c r="B2" s="504">
        <f>'Resultados '!C15</f>
        <v>-17199707.91</v>
      </c>
      <c r="C2" s="504">
        <f t="shared" ref="C2:C12" si="1">B2/(1+0.1)^A2</f>
        <v>-17199707.91</v>
      </c>
      <c r="D2" s="503">
        <f t="shared" ref="D2:D12" si="2">IF(B2&gt;0,C2,0)</f>
        <v>0</v>
      </c>
      <c r="E2" s="504">
        <f t="shared" ref="E2:E12" si="3">IF(B2&lt;0,-C2,0)</f>
        <v>17199707.91</v>
      </c>
      <c r="F2" s="123"/>
      <c r="G2" s="123"/>
      <c r="H2" s="505"/>
      <c r="I2" s="123"/>
      <c r="J2" s="123"/>
      <c r="K2" s="123"/>
    </row>
    <row r="3">
      <c r="A3" s="503">
        <v>1.0</v>
      </c>
      <c r="B3" s="504">
        <f>'Resultados '!D15</f>
        <v>-2638367.509</v>
      </c>
      <c r="C3" s="504">
        <f t="shared" si="1"/>
        <v>-2398515.917</v>
      </c>
      <c r="D3" s="503">
        <f t="shared" si="2"/>
        <v>0</v>
      </c>
      <c r="E3" s="504">
        <f t="shared" si="3"/>
        <v>2398515.917</v>
      </c>
      <c r="F3" s="123"/>
      <c r="G3" s="506" t="s">
        <v>379</v>
      </c>
      <c r="H3" s="507">
        <f>SUM(D2:D12)</f>
        <v>48984528.72</v>
      </c>
      <c r="I3" s="508"/>
      <c r="J3" s="509"/>
      <c r="K3" s="509"/>
      <c r="L3" s="509"/>
      <c r="M3" s="509"/>
      <c r="N3" s="509"/>
      <c r="O3" s="509"/>
    </row>
    <row r="4">
      <c r="A4" s="503">
        <v>2.0</v>
      </c>
      <c r="B4" s="504">
        <f>'Resultados '!E15</f>
        <v>-2710538.41</v>
      </c>
      <c r="C4" s="504">
        <f t="shared" si="1"/>
        <v>-2240114.388</v>
      </c>
      <c r="D4" s="503">
        <f t="shared" si="2"/>
        <v>0</v>
      </c>
      <c r="E4" s="504">
        <f t="shared" si="3"/>
        <v>2240114.388</v>
      </c>
      <c r="F4" s="123"/>
      <c r="G4" s="510" t="s">
        <v>380</v>
      </c>
      <c r="H4" s="511">
        <f>SUM(E2:E12)</f>
        <v>27135142.31</v>
      </c>
      <c r="I4" s="123"/>
      <c r="J4" s="509"/>
      <c r="K4" s="509"/>
      <c r="L4" s="509"/>
      <c r="M4" s="509"/>
      <c r="N4" s="509"/>
      <c r="O4" s="509"/>
    </row>
    <row r="5">
      <c r="A5" s="503">
        <v>3.0</v>
      </c>
      <c r="B5" s="504">
        <f>'Resultados '!F15</f>
        <v>-5507514.488</v>
      </c>
      <c r="C5" s="504">
        <f t="shared" si="1"/>
        <v>-4137877.151</v>
      </c>
      <c r="D5" s="503">
        <f t="shared" si="2"/>
        <v>0</v>
      </c>
      <c r="E5" s="504">
        <f t="shared" si="3"/>
        <v>4137877.151</v>
      </c>
      <c r="F5" s="123"/>
      <c r="G5" s="512" t="s">
        <v>381</v>
      </c>
      <c r="H5" s="513">
        <f>H3/H4</f>
        <v>1.805206259</v>
      </c>
      <c r="I5" s="123"/>
      <c r="J5" s="509"/>
      <c r="K5" s="509"/>
      <c r="L5" s="509"/>
      <c r="M5" s="509"/>
      <c r="N5" s="509"/>
      <c r="O5" s="509"/>
    </row>
    <row r="6">
      <c r="A6" s="503">
        <v>4.0</v>
      </c>
      <c r="B6" s="504">
        <f>'Resultados '!G15</f>
        <v>-1696784.936</v>
      </c>
      <c r="C6" s="504">
        <f t="shared" si="1"/>
        <v>-1158926.942</v>
      </c>
      <c r="D6" s="504">
        <f t="shared" si="2"/>
        <v>0</v>
      </c>
      <c r="E6" s="504">
        <f t="shared" si="3"/>
        <v>1158926.942</v>
      </c>
      <c r="F6" s="123"/>
      <c r="G6" s="514" t="str">
        <f>IF(H5=1,"Los costos son iguales a los beneficios, no gana ni pierde",IF(H5&gt;1,"Existe rentabilidad, los beneficios superan los costos","El proyecto no es rentable"))</f>
        <v>Existe rentabilidad, los beneficios superan los costos</v>
      </c>
      <c r="H6" s="515"/>
      <c r="I6" s="123"/>
      <c r="J6" s="509"/>
      <c r="K6" s="509"/>
    </row>
    <row r="7">
      <c r="A7" s="503">
        <v>5.0</v>
      </c>
      <c r="B7" s="504">
        <f>'Resultados '!H15</f>
        <v>7417467.208</v>
      </c>
      <c r="C7" s="504">
        <f t="shared" si="1"/>
        <v>4605663.552</v>
      </c>
      <c r="D7" s="504">
        <f t="shared" si="2"/>
        <v>4605663.552</v>
      </c>
      <c r="E7" s="504">
        <f t="shared" si="3"/>
        <v>0</v>
      </c>
      <c r="F7" s="123"/>
      <c r="G7" s="516"/>
      <c r="H7" s="517"/>
      <c r="I7" s="123"/>
      <c r="J7" s="509"/>
      <c r="K7" s="509"/>
    </row>
    <row r="8">
      <c r="A8" s="503">
        <v>6.0</v>
      </c>
      <c r="B8" s="504">
        <f>'Resultados '!I15</f>
        <v>13283071.5</v>
      </c>
      <c r="C8" s="504">
        <f t="shared" si="1"/>
        <v>7497947.57</v>
      </c>
      <c r="D8" s="504">
        <f t="shared" si="2"/>
        <v>7497947.57</v>
      </c>
      <c r="E8" s="504">
        <f t="shared" si="3"/>
        <v>0</v>
      </c>
      <c r="F8" s="123"/>
      <c r="G8" s="516"/>
      <c r="H8" s="517"/>
      <c r="I8" s="123"/>
      <c r="J8" s="509"/>
      <c r="K8" s="509"/>
    </row>
    <row r="9">
      <c r="A9" s="503">
        <v>7.0</v>
      </c>
      <c r="B9" s="504">
        <f>'Resultados '!J15</f>
        <v>18977910.85</v>
      </c>
      <c r="C9" s="504">
        <f t="shared" si="1"/>
        <v>9738669.018</v>
      </c>
      <c r="D9" s="504">
        <f t="shared" si="2"/>
        <v>9738669.018</v>
      </c>
      <c r="E9" s="504">
        <f t="shared" si="3"/>
        <v>0</v>
      </c>
      <c r="F9" s="123"/>
      <c r="G9" s="516"/>
      <c r="H9" s="517"/>
      <c r="I9" s="123"/>
      <c r="J9" s="509"/>
      <c r="K9" s="509"/>
    </row>
    <row r="10">
      <c r="A10" s="518">
        <v>8.0</v>
      </c>
      <c r="B10" s="519">
        <f>'Resultados '!K15</f>
        <v>20116585.5</v>
      </c>
      <c r="C10" s="519">
        <f t="shared" si="1"/>
        <v>9384535.599</v>
      </c>
      <c r="D10" s="519">
        <f t="shared" si="2"/>
        <v>9384535.599</v>
      </c>
      <c r="E10" s="519">
        <f t="shared" si="3"/>
        <v>0</v>
      </c>
      <c r="F10" s="123"/>
      <c r="G10" s="520"/>
      <c r="H10" s="521"/>
      <c r="I10" s="123"/>
      <c r="J10" s="123"/>
      <c r="K10" s="123"/>
    </row>
    <row r="11">
      <c r="A11" s="518">
        <v>9.0</v>
      </c>
      <c r="B11" s="519">
        <f>'Resultados '!L15</f>
        <v>21323580.63</v>
      </c>
      <c r="C11" s="519">
        <f t="shared" si="1"/>
        <v>9043279.759</v>
      </c>
      <c r="D11" s="519">
        <f t="shared" si="2"/>
        <v>9043279.759</v>
      </c>
      <c r="E11" s="519">
        <f t="shared" si="3"/>
        <v>0</v>
      </c>
      <c r="F11" s="123"/>
      <c r="I11" s="123"/>
      <c r="J11" s="123"/>
      <c r="K11" s="123"/>
    </row>
    <row r="12">
      <c r="A12" s="518">
        <v>10.0</v>
      </c>
      <c r="B12" s="519">
        <f>'Resultados '!M15</f>
        <v>22602995.47</v>
      </c>
      <c r="C12" s="519">
        <f t="shared" si="1"/>
        <v>8714433.223</v>
      </c>
      <c r="D12" s="519">
        <f t="shared" si="2"/>
        <v>8714433.223</v>
      </c>
      <c r="E12" s="519">
        <f t="shared" si="3"/>
        <v>0</v>
      </c>
      <c r="F12" s="123"/>
      <c r="I12" s="123"/>
      <c r="J12" s="123"/>
      <c r="K12" s="123"/>
    </row>
    <row r="13">
      <c r="A13" s="123"/>
      <c r="B13" s="123"/>
      <c r="C13" s="123"/>
      <c r="D13" s="123"/>
      <c r="E13" s="123"/>
      <c r="F13" s="123"/>
      <c r="G13" s="123"/>
      <c r="H13" s="123"/>
      <c r="I13" s="123"/>
      <c r="J13" s="123"/>
      <c r="K13" s="123"/>
    </row>
    <row r="14">
      <c r="A14" s="123"/>
      <c r="B14" s="123"/>
      <c r="C14" s="123"/>
      <c r="D14" s="123"/>
      <c r="E14" s="123"/>
      <c r="F14" s="123"/>
      <c r="G14" s="123"/>
      <c r="H14" s="123"/>
      <c r="I14" s="123"/>
      <c r="J14" s="123"/>
      <c r="K14" s="123"/>
    </row>
    <row r="15">
      <c r="A15" s="123"/>
      <c r="B15" s="123"/>
      <c r="C15" s="123"/>
      <c r="D15" s="123"/>
      <c r="E15" s="123"/>
      <c r="F15" s="123"/>
      <c r="G15" s="123"/>
      <c r="H15" s="123"/>
      <c r="I15" s="123"/>
      <c r="J15" s="123"/>
      <c r="K15" s="123"/>
    </row>
    <row r="16">
      <c r="A16" s="123"/>
      <c r="B16" s="123"/>
      <c r="C16" s="123"/>
      <c r="D16" s="123"/>
      <c r="E16" s="123"/>
      <c r="F16" s="123"/>
      <c r="G16" s="123"/>
      <c r="H16" s="123"/>
      <c r="I16" s="123"/>
      <c r="J16" s="123"/>
      <c r="K16" s="123"/>
    </row>
    <row r="17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</row>
    <row r="18">
      <c r="A18" s="522" t="s">
        <v>382</v>
      </c>
      <c r="B18" s="515"/>
      <c r="C18" s="523">
        <f t="array" ref="C18">IF('Ingreso Datos '!D24 &gt;0, NPV('Ingreso Datos '!D27, 'Resultados '!D15:M15)+'Resultados '!C15, NPV('Ingreso Datos '!D26, 'Resultados '!D15:M15)+'Resultados '!C15)</f>
        <v>5462546.397</v>
      </c>
      <c r="D18" s="515"/>
      <c r="E18" s="524" t="str">
        <f>IF(C18=0,"El valor es 0, no gana ni pierde",IF(C18&gt;0,"Existe rentabilidad de acuerdo con el VAN","El proyecto no es rentable el VAN es menor que 0"))</f>
        <v>Existe rentabilidad de acuerdo con el VAN</v>
      </c>
      <c r="F18" s="525"/>
      <c r="G18" s="515"/>
    </row>
    <row r="19">
      <c r="A19" s="520"/>
      <c r="B19" s="521"/>
      <c r="C19" s="520"/>
      <c r="D19" s="521"/>
      <c r="E19" s="520"/>
      <c r="F19" s="526"/>
      <c r="G19" s="521"/>
    </row>
    <row r="20">
      <c r="A20" s="527" t="s">
        <v>383</v>
      </c>
      <c r="B20" s="515"/>
      <c r="C20" s="528">
        <f>IRR('Resultados '!C15:M15)</f>
        <v>0.1993088731</v>
      </c>
      <c r="D20" s="515"/>
      <c r="E20" s="524" t="str">
        <f>IF('Ingreso Datos '!D24&gt;0,
   IF(C20=0.166,"La tasa obtenida es igual a la esperada, no gana ni pierde",
      IF(C20&gt;0.166,"Existe rentabilidad, la tasa de retorno supera la de descuento nominal","El proyecto no es rentable")),
   IF(C20=0.1,"La tasa obtenida es igual a la esperada, no gana ni pierde",
      IF(C20&gt;0.1,"Existe rentabilidad, la tasa de retorno supera la de descuento real","El proyecto no es rentable")))</f>
        <v>Existe rentabilidad, la tasa de retorno supera la de descuento nominal</v>
      </c>
      <c r="F20" s="525"/>
      <c r="G20" s="515"/>
    </row>
    <row r="21">
      <c r="A21" s="520"/>
      <c r="B21" s="521"/>
      <c r="C21" s="520"/>
      <c r="D21" s="521"/>
      <c r="E21" s="520"/>
      <c r="F21" s="526"/>
      <c r="G21" s="521"/>
    </row>
  </sheetData>
  <mergeCells count="7">
    <mergeCell ref="G6:H10"/>
    <mergeCell ref="A18:B19"/>
    <mergeCell ref="C18:D19"/>
    <mergeCell ref="E18:G19"/>
    <mergeCell ref="A20:B21"/>
    <mergeCell ref="C20:D21"/>
    <mergeCell ref="E20:G21"/>
  </mergeCells>
  <printOptions/>
  <pageMargins bottom="0.75" footer="0.0" header="0.0" left="0.7" right="0.7" top="0.75"/>
  <pageSetup orientation="landscape"/>
  <drawing r:id="rId1"/>
  <tableParts count="2">
    <tablePart r:id="rId4"/>
    <tablePart r:id="rId5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2012-09-19T18:46:15Z</dcterms:created>
  <dc:creator>CNHBAUTISTA</dc:creator>
</cp:coreProperties>
</file>